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ЭтаКнига" defaultThemeVersion="124226"/>
  <mc:AlternateContent xmlns:mc="http://schemas.openxmlformats.org/markup-compatibility/2006">
    <mc:Choice Requires="x15">
      <x15ac:absPath xmlns:x15ac="http://schemas.microsoft.com/office/spreadsheetml/2010/11/ac" url="E:\Отчеты с макросами\без макрасов\"/>
    </mc:Choice>
  </mc:AlternateContent>
  <bookViews>
    <workbookView xWindow="0" yWindow="600" windowWidth="28800" windowHeight="11400" tabRatio="886" firstSheet="2" activeTab="6"/>
  </bookViews>
  <sheets>
    <sheet name="modFill" sheetId="557" state="veryHidden" r:id="rId1"/>
    <sheet name="modProv" sheetId="558" state="veryHidden" r:id="rId2"/>
    <sheet name="Инструкция" sheetId="518" r:id="rId3"/>
    <sheet name="Лог обновления" sheetId="429" state="veryHidden" r:id="rId4"/>
    <sheet name="Титульный" sheetId="521" r:id="rId5"/>
    <sheet name="Территории ИП" sheetId="537" r:id="rId6"/>
    <sheet name="ИП" sheetId="522" r:id="rId7"/>
    <sheet name="Комментарии" sheetId="534" r:id="rId8"/>
    <sheet name="Проверка" sheetId="432" r:id="rId9"/>
    <sheet name="AllSheetsInThisWorkbook" sheetId="389" state="veryHidden" r:id="rId10"/>
    <sheet name="TEHSHEET" sheetId="205" state="veryHidden" r:id="rId11"/>
    <sheet name="et_union" sheetId="527" state="veryHidden" r:id="rId12"/>
    <sheet name="mod_00" sheetId="549" state="veryHidden" r:id="rId13"/>
    <sheet name="mod_01" sheetId="550" state="veryHidden" r:id="rId14"/>
    <sheet name="mod_02" sheetId="551" state="veryHidden" r:id="rId15"/>
    <sheet name="mod_com" sheetId="535" state="veryHidden" r:id="rId16"/>
    <sheet name="modHTTP" sheetId="536" state="veryHidden" r:id="rId17"/>
    <sheet name="modReestr" sheetId="433" state="veryHidden" r:id="rId18"/>
    <sheet name="modfrmReestr" sheetId="553" state="veryHidden" r:id="rId19"/>
    <sheet name="modInstruction" sheetId="509" state="veryHidden" r:id="rId20"/>
    <sheet name="modUpdTemplMain" sheetId="510" state="veryHidden" r:id="rId21"/>
    <sheet name="modfrmCheckUpdates" sheetId="511" state="veryHidden" r:id="rId22"/>
    <sheet name="modfrmRegion" sheetId="520" state="veryHidden" r:id="rId23"/>
    <sheet name="REESTR_MO" sheetId="499" state="veryHidden" r:id="rId24"/>
    <sheet name="REESTR_ORG" sheetId="390" state="veryHidden" r:id="rId25"/>
    <sheet name="REESTR_IP" sheetId="538" state="veryHidden" r:id="rId26"/>
    <sheet name="REESTR_IP_2019" sheetId="556" state="veryHidden" r:id="rId27"/>
    <sheet name="REESTR_TER" sheetId="554" state="veryHidden" r:id="rId28"/>
    <sheet name="REESTR_CNCSN" sheetId="555" state="veryHidden" r:id="rId29"/>
    <sheet name="REESTR_OBJECT" sheetId="540" state="veryHidden" r:id="rId30"/>
    <sheet name="REESTR_STOP_REASON" sheetId="543" state="veryHidden" r:id="rId31"/>
    <sheet name="modClassifierValidate" sheetId="400" state="veryHidden" r:id="rId32"/>
    <sheet name="modCheckCyan" sheetId="541" state="veryHidden" r:id="rId33"/>
    <sheet name="modHyp" sheetId="542" state="veryHidden" r:id="rId3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8" hidden="1">Проверка!$B$4:$D$4</definedName>
    <definedName name="add_01_1">ИП!$E$278</definedName>
    <definedName name="add_01_2">ИП!$E$460</definedName>
    <definedName name="add_01_3">ИП!$E$521</definedName>
    <definedName name="add_02_1">'Территории ИП'!$E$10</definedName>
    <definedName name="add_com">Комментарии!$E$9</definedName>
    <definedName name="all_year_list">TEHSHEET!$E$2:$E$32</definedName>
    <definedName name="anscount" hidden="1">1</definedName>
    <definedName name="begin_year_list">TEHSHEET!$C$2:$C$2</definedName>
    <definedName name="change_ip">Титульный!$F$54</definedName>
    <definedName name="change_url">Титульный!$F$55</definedName>
    <definedName name="CheckBC_ws_01">ИП!$D$10:$AP$521</definedName>
    <definedName name="chkGetUpdatesValue">Инструкция!$AA$102</definedName>
    <definedName name="chkNoUpdatesValue">Инструкция!$AA$104</definedName>
    <definedName name="code">Инструкция!$B$2</definedName>
    <definedName name="concession">Титульный!$F$35</definedName>
    <definedName name="date_end">Титульный!$F$41</definedName>
    <definedName name="date_start">Титульный!$F$40</definedName>
    <definedName name="decision_date">Титульный!$F$49</definedName>
    <definedName name="decision_name">Титульный!$F$46</definedName>
    <definedName name="decision_nmbr">Титульный!$F$48</definedName>
    <definedName name="decision_type">Титульный!$F$47</definedName>
    <definedName name="decision_url">Титульный!$F$50</definedName>
    <definedName name="decision_url_actual">Титульный!$F$51</definedName>
    <definedName name="et_com">et_union!$18:$18</definedName>
    <definedName name="et_ListComm">et_union!$2:$2</definedName>
    <definedName name="et_mr_list">et_union!$E$20</definedName>
    <definedName name="et_ws_01_ifin">et_union!$14:$14</definedName>
    <definedName name="et_ws_01_ifin_lock">et_union!$16:$16</definedName>
    <definedName name="et_ws_01_m">et_union!$4:$8</definedName>
    <definedName name="et_ws_01_m_lock">et_union!$28:$32</definedName>
    <definedName name="et_ws_01_obj">et_union!$10:$12</definedName>
    <definedName name="et_ws_01_obj_lock">et_union!$34:$36</definedName>
    <definedName name="et_ws_02_1">et_union!$20:$20</definedName>
    <definedName name="fil_name">Титульный!$F$19</definedName>
    <definedName name="FirstLine">Инструкция!$A$6</definedName>
    <definedName name="flag_ip">Титульный!$H$13</definedName>
    <definedName name="god">Титульный!$F$9</definedName>
    <definedName name="group_list">TEHSHEET!$I$2:$I$7</definedName>
    <definedName name="HTML_CodePage" hidden="1">1251</definedName>
    <definedName name="HTML_Description" hidden="1">""</definedName>
    <definedName name="HTML_Email" hidden="1">""</definedName>
    <definedName name="HTML_Header" hidden="1">"Лист1"</definedName>
    <definedName name="HTML_LastUpdate" hidden="1">"18.10.01"</definedName>
    <definedName name="HTML_LineAfter" hidden="1">FALSE</definedName>
    <definedName name="HTML_LineBefore" hidden="1">FALSE</definedName>
    <definedName name="HTML_Name" hidden="1">"Федецкий И.И."</definedName>
    <definedName name="HTML_OBDlg2" hidden="1">TRUE</definedName>
    <definedName name="HTML_OBDlg4" hidden="1">TRUE</definedName>
    <definedName name="HTML_OS" hidden="1">0</definedName>
    <definedName name="HTML_Title" hidden="1">"Климатические зоны Томской области"</definedName>
    <definedName name="inn">Титульный!$F$17</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Инструкция!$70:$82</definedName>
    <definedName name="Instr_7">Инструкция!$83:$99</definedName>
    <definedName name="Instr_8">Инструкция!$100:$114</definedName>
    <definedName name="instr_hyp1">Инструкция!$K$58</definedName>
    <definedName name="instr_hyp5">Инструкция!$K$84</definedName>
    <definedName name="ip_cost">Титульный!$J$13</definedName>
    <definedName name="ip_list">TEHSHEET!$B$2:$B$2</definedName>
    <definedName name="ip_name">Титульный!$F$13</definedName>
    <definedName name="ist_fin_list">TEHSHEET!$H$2:$H$13</definedName>
    <definedName name="IstFin_Range">ИП!$E$10:$F$26</definedName>
    <definedName name="kpp">Титульный!$F$18</definedName>
    <definedName name="LIST_MR_MO_OKTMO">REESTR_MO!$A$1:$D$97</definedName>
    <definedName name="logical">TEHSHEET!$G$2:$G$3</definedName>
    <definedName name="mo_col_02">'Территории ИП'!$F$1</definedName>
    <definedName name="MO_LIST_10">REESTR_MO!$B$41:$B$44</definedName>
    <definedName name="MO_LIST_11">REESTR_MO!$B$45:$B$48</definedName>
    <definedName name="MO_LIST_12">REESTR_MO!$B$49:$B$54</definedName>
    <definedName name="MO_LIST_13">REESTR_MO!$B$55:$B$60</definedName>
    <definedName name="MO_LIST_14">REESTR_MO!$B$61:$B$72</definedName>
    <definedName name="MO_LIST_15">REESTR_MO!$B$73:$B$78</definedName>
    <definedName name="MO_LIST_16">REESTR_MO!$B$79:$B$85</definedName>
    <definedName name="MO_LIST_17">REESTR_MO!$B$86:$B$94</definedName>
    <definedName name="MO_LIST_18">REESTR_MO!$B$95</definedName>
    <definedName name="MO_LIST_19">REESTR_MO!$B$96</definedName>
    <definedName name="MO_LIST_2">REESTR_MO!$B$2:$B$5</definedName>
    <definedName name="MO_LIST_20">REESTR_MO!$B$97</definedName>
    <definedName name="MO_LIST_3">REESTR_MO!$B$6:$B$11</definedName>
    <definedName name="MO_LIST_4">REESTR_MO!$B$12:$B$15</definedName>
    <definedName name="MO_LIST_5">REESTR_MO!$B$16:$B$21</definedName>
    <definedName name="MO_LIST_6">REESTR_MO!$B$22:$B$26</definedName>
    <definedName name="MO_LIST_7">REESTR_MO!$B$27:$B$31</definedName>
    <definedName name="MO_LIST_8">REESTR_MO!$B$32:$B$35</definedName>
    <definedName name="MO_LIST_9">REESTR_MO!$B$36:$B$40</definedName>
    <definedName name="MONTH">TEHSHEET!$F$2:$F$13</definedName>
    <definedName name="month_list">TEHSHEET!$F$2:$F$13</definedName>
    <definedName name="mr_col_02">'Территории ИП'!$E$1</definedName>
    <definedName name="MR_LIST">REESTR_MO!$E$2:$E$20</definedName>
    <definedName name="nds">Титульный!$F$24</definedName>
    <definedName name="nvv">Титульный!$F$37</definedName>
    <definedName name="nvv_cost">ИП!$AQ$4</definedName>
    <definedName name="oktmo_col_02">'Территории ИП'!$G$1</definedName>
    <definedName name="OKTMO_TYPE_LIST">REESTR_MO!$C$2:$D$98</definedName>
    <definedName name="org">Титульный!$F$16</definedName>
    <definedName name="Org_Address">Титульный!$F$63:$F$64</definedName>
    <definedName name="org_form">Титульный!$F$21</definedName>
    <definedName name="Org_otv_lico">Титульный!$F$66:$F$69</definedName>
    <definedName name="pDel_Comm">Комментарии!$C$8:$C$9</definedName>
    <definedName name="period">Титульный!$F$43</definedName>
    <definedName name="plan_version">Титульный!$H$7</definedName>
    <definedName name="podgroup_1_list">TEHSHEET!$J$2:$J$5</definedName>
    <definedName name="podgroup_3_list">TEHSHEET!$K$2:$K$3</definedName>
    <definedName name="podgroup_5_list">TEHSHEET!$L$2:$L$3</definedName>
    <definedName name="quality">Титульный!$F$33</definedName>
    <definedName name="REESTR_CNCSN_RANGE">REESTR_CNCSN!$A$2:$Y$2</definedName>
    <definedName name="REESTR_IP_RANGE">REESTR_IP!$A$2:$R$23</definedName>
    <definedName name="REESTR_IP_STOP_REASON">REESTR_STOP_REASON!$A$2:$D$3</definedName>
    <definedName name="REESTR_MR_MO_OKTMO_RANGE">'Территории ИП'!$D$9:$H$9</definedName>
    <definedName name="REESTR_OBJECT_RANGE">REESTR_OBJECT!$A$2:$W$30</definedName>
    <definedName name="REGION">TEHSHEET!$A$2:$A$87</definedName>
    <definedName name="region_name">Титульный!$F$7</definedName>
    <definedName name="rst_org_id_ip">Титульный!$I$13</definedName>
    <definedName name="rst_org_id_org">Титульный!$I$16</definedName>
    <definedName name="SAPBEXrevision" hidden="1">1</definedName>
    <definedName name="SAPBEXsysID" hidden="1">"BW2"</definedName>
    <definedName name="SAPBEXwbID" hidden="1">"479GSPMTNK9HM4ZSIVE5K2SH6"</definedName>
    <definedName name="spr_ip_end_list">TEHSHEET!$N$2:$N$3</definedName>
    <definedName name="spr_ip_type_list">TEHSHEET!$O$2:$O$4</definedName>
    <definedName name="spr_ip_type_list_change">TEHSHEET!$P$2:$Q$9</definedName>
    <definedName name="spr_ks">TEHSHEET!$S$2:$S$3</definedName>
    <definedName name="spr_pok_kach">TEHSHEET!$M$2:$M$4</definedName>
    <definedName name="spr_type">TEHSHEET!$U$2:$U$4</definedName>
    <definedName name="spr_type_report">TEHSHEET!$R$2:$R$3</definedName>
    <definedName name="status_ip">Титульный!$F$31</definedName>
    <definedName name="stop_description">Титульный!$F$59</definedName>
    <definedName name="stop_reason">Титульный!$F$58</definedName>
    <definedName name="stop_url">Титульный!$F$60</definedName>
    <definedName name="type_template">Титульный!$F$11</definedName>
    <definedName name="UpdStatus">Инструкция!$AA$1</definedName>
    <definedName name="vdet">Титульный!$F$22</definedName>
    <definedName name="version">Инструкция!$B$3</definedName>
    <definedName name="ws_01_at_length_cncsn">ИП!$AJ:$AO</definedName>
    <definedName name="ws_01_at_length_event">ИП!$H:$M</definedName>
    <definedName name="ws_01_at_length_object">ИП!$R:$AD</definedName>
    <definedName name="ws_01_col_0_d">ИП!$AY$1</definedName>
    <definedName name="ws_01_col_0_p">ИП!$AW$1</definedName>
    <definedName name="ws_01_col_0_up">ИП!$AX$1</definedName>
    <definedName name="ws_01_col_1_d">ИП!$BB$1</definedName>
    <definedName name="ws_01_col_1_p">ИП!$AZ$1</definedName>
    <definedName name="ws_01_col_1_up">ИП!$BA$1</definedName>
    <definedName name="ws_01_col_2_d">ИП!$BE$1</definedName>
    <definedName name="ws_01_col_2_p">ИП!$BC$1</definedName>
    <definedName name="ws_01_col_2_up">ИП!$BD$1</definedName>
    <definedName name="ws_01_col_3_d">ИП!$BH$1</definedName>
    <definedName name="ws_01_col_3_p">ИП!$BF$1</definedName>
    <definedName name="ws_01_col_3_up">ИП!$BG$1</definedName>
    <definedName name="ws_01_col_4_d">ИП!$BK$1</definedName>
    <definedName name="ws_01_col_4_p">ИП!$BI$1</definedName>
    <definedName name="ws_01_col_4_up">ИП!$BJ$1</definedName>
    <definedName name="ws_01_col_add_event">ИП!$E$1</definedName>
    <definedName name="ws_01_col_add_ifin">ИП!$AG$1</definedName>
    <definedName name="ws_01_col_add_obj">ИП!$P$1</definedName>
    <definedName name="ws_01_col_all_d">ИП!$AS$1</definedName>
    <definedName name="ws_01_col_all_p">ИП!$AQ$1</definedName>
    <definedName name="ws_01_col_all_up">ИП!$AR$1</definedName>
    <definedName name="ws_01_col_change">ИП!$AP$1</definedName>
    <definedName name="ws_01_col_cncsn">ИП!$AI$1</definedName>
    <definedName name="ws_01_col_cncsn_ok">ИП!$AH$1</definedName>
    <definedName name="ws_01_col_comp_value">ИП!$BS$1</definedName>
    <definedName name="ws_01_col_comp_value_ks">ИП!$BY$1</definedName>
    <definedName name="ws_01_col_del_event">ИП!$C$1</definedName>
    <definedName name="ws_01_col_del_ifin">ИП!$AE$1</definedName>
    <definedName name="ws_01_col_del_obj">ИП!$N$1</definedName>
    <definedName name="ws_01_col_last_d">ИП!$BN$1</definedName>
    <definedName name="ws_01_col_last_p">ИП!$BL$1</definedName>
    <definedName name="ws_01_col_last_p_copy">ИП!$BZ$1</definedName>
    <definedName name="ws_01_col_last_up">ИП!$BM$1</definedName>
    <definedName name="ws_01_col_nvv">ИП!$AV$1</definedName>
    <definedName name="ws_01_col_obj_1">ИП!$BO$1</definedName>
    <definedName name="ws_01_col_obj_lgl_id">ИП!$BP$1</definedName>
    <definedName name="ws_01_col_obj_name">ИП!$Q$1</definedName>
    <definedName name="ws_01_col_oktmo">ИП!$H$1</definedName>
    <definedName name="ws_01_col_past">ИП!$AT$1</definedName>
    <definedName name="ws_01_col_past_fact">ИП!$AU$1</definedName>
    <definedName name="ws_01_fill">ИП!$E$2</definedName>
    <definedName name="ws_01_group_column">ИП!$E$49:$E$521</definedName>
    <definedName name="ws_01_planyear_column">ИП!$L$49:$L$521</definedName>
    <definedName name="ws_01_row_all_01">ИП!$A$49</definedName>
    <definedName name="ws_01_row_all_02">ИП!$A$283</definedName>
    <definedName name="ws_01_row_all_03">ИП!$A$465</definedName>
    <definedName name="ws_01_row_all_cncsn">ИП!$27:$44</definedName>
    <definedName name="ws_01_row_all_ip">ИП!$9:$26</definedName>
    <definedName name="ws_01_row_end">ИП!$A$521</definedName>
    <definedName name="ws_01_row_start">ИП!$A$45</definedName>
    <definedName name="ws_02_col_search_data">'Территории ИП'!$J$1</definedName>
    <definedName name="ws_02_col_ter_del">'Территории ИП'!$C$1</definedName>
    <definedName name="ws_02_fill_flag">'Территории ИП'!$C$7</definedName>
    <definedName name="year_list">TEHSHEET!$D$2:$D$18</definedName>
  </definedNames>
  <calcPr calcId="162913"/>
</workbook>
</file>

<file path=xl/calcChain.xml><?xml version="1.0" encoding="utf-8"?>
<calcChain xmlns="http://schemas.openxmlformats.org/spreadsheetml/2006/main">
  <c r="BM275" i="522" l="1"/>
  <c r="BN275" i="522" s="1"/>
  <c r="BM274" i="522"/>
  <c r="BN274" i="522" s="1"/>
  <c r="A291" i="541"/>
  <c r="A289" i="541"/>
  <c r="A290" i="541"/>
  <c r="BY275" i="522"/>
  <c r="BS275" i="522"/>
  <c r="BK275" i="522"/>
  <c r="BH275" i="522"/>
  <c r="BE275" i="522"/>
  <c r="BB275" i="522"/>
  <c r="AY275" i="522"/>
  <c r="AQ275" i="522"/>
  <c r="A286" i="541"/>
  <c r="A287" i="541"/>
  <c r="A288" i="541"/>
  <c r="A278" i="541"/>
  <c r="A279" i="541"/>
  <c r="A280" i="541"/>
  <c r="A281" i="541"/>
  <c r="A282" i="541"/>
  <c r="A283" i="541"/>
  <c r="A284" i="541"/>
  <c r="A285" i="541"/>
  <c r="BY274" i="522"/>
  <c r="BS274" i="522"/>
  <c r="BK274" i="522"/>
  <c r="BH274" i="522"/>
  <c r="BE274" i="522"/>
  <c r="BB274" i="522"/>
  <c r="AY274" i="522"/>
  <c r="AQ274" i="522"/>
  <c r="AR275" i="522" l="1"/>
  <c r="AS275" i="522" s="1"/>
  <c r="AR274" i="522"/>
  <c r="AS274" i="522" s="1"/>
  <c r="A275" i="541"/>
  <c r="A276" i="541"/>
  <c r="A277" i="541"/>
  <c r="A267" i="541"/>
  <c r="A268" i="541"/>
  <c r="A269" i="541"/>
  <c r="A270" i="541"/>
  <c r="A271" i="541"/>
  <c r="A272" i="541"/>
  <c r="A273" i="541"/>
  <c r="A274" i="541"/>
  <c r="BY518" i="522"/>
  <c r="BS518" i="522"/>
  <c r="BN518" i="522"/>
  <c r="BK518" i="522"/>
  <c r="BH518" i="522"/>
  <c r="BE518" i="522"/>
  <c r="BB518" i="522"/>
  <c r="AY518" i="522"/>
  <c r="AR518" i="522"/>
  <c r="AQ518" i="522"/>
  <c r="A264" i="541"/>
  <c r="A265" i="541"/>
  <c r="A266" i="541"/>
  <c r="A256" i="541"/>
  <c r="A257" i="541"/>
  <c r="A258" i="541"/>
  <c r="A259" i="541"/>
  <c r="A260" i="541"/>
  <c r="A261" i="541"/>
  <c r="A262" i="541"/>
  <c r="A263" i="541"/>
  <c r="BY269" i="522"/>
  <c r="BS269" i="522"/>
  <c r="BN269" i="522"/>
  <c r="BK269" i="522"/>
  <c r="BH269" i="522"/>
  <c r="BE269" i="522"/>
  <c r="BB269" i="522"/>
  <c r="AY269" i="522"/>
  <c r="AR269" i="522"/>
  <c r="AQ269" i="522"/>
  <c r="A253" i="541"/>
  <c r="A254" i="541"/>
  <c r="A255" i="541"/>
  <c r="A245" i="541"/>
  <c r="A246" i="541"/>
  <c r="A247" i="541"/>
  <c r="A248" i="541"/>
  <c r="A249" i="541"/>
  <c r="A250" i="541"/>
  <c r="A251" i="541"/>
  <c r="A252" i="541"/>
  <c r="BY264" i="522"/>
  <c r="BS264" i="522"/>
  <c r="BN264" i="522"/>
  <c r="BK264" i="522"/>
  <c r="BH264" i="522"/>
  <c r="BE264" i="522"/>
  <c r="BB264" i="522"/>
  <c r="AY264" i="522"/>
  <c r="AR264" i="522"/>
  <c r="AQ264" i="522"/>
  <c r="AS264" i="522" s="1"/>
  <c r="A244" i="541"/>
  <c r="A242" i="541"/>
  <c r="A243" i="541"/>
  <c r="BY259" i="522"/>
  <c r="BS259" i="522"/>
  <c r="BN259" i="522"/>
  <c r="BK259" i="522"/>
  <c r="BH259" i="522"/>
  <c r="BE259" i="522"/>
  <c r="BB259" i="522"/>
  <c r="AY259" i="522"/>
  <c r="AR259" i="522"/>
  <c r="AQ259" i="522"/>
  <c r="A241" i="541"/>
  <c r="A239" i="541"/>
  <c r="A240" i="541"/>
  <c r="BY258" i="522"/>
  <c r="BS258" i="522"/>
  <c r="BN258" i="522"/>
  <c r="BK258" i="522"/>
  <c r="BH258" i="522"/>
  <c r="BE258" i="522"/>
  <c r="BB258" i="522"/>
  <c r="AY258" i="522"/>
  <c r="AR258" i="522"/>
  <c r="AQ258" i="522"/>
  <c r="A236" i="541"/>
  <c r="A237" i="541"/>
  <c r="A238" i="541"/>
  <c r="A228" i="541"/>
  <c r="A229" i="541"/>
  <c r="A230" i="541"/>
  <c r="A231" i="541"/>
  <c r="A232" i="541"/>
  <c r="A233" i="541"/>
  <c r="A234" i="541"/>
  <c r="A235" i="541"/>
  <c r="BY257" i="522"/>
  <c r="BS257" i="522"/>
  <c r="BN257" i="522"/>
  <c r="BK257" i="522"/>
  <c r="BH257" i="522"/>
  <c r="BE257" i="522"/>
  <c r="BB257" i="522"/>
  <c r="AY257" i="522"/>
  <c r="AR257" i="522"/>
  <c r="AQ257" i="522"/>
  <c r="AS259" i="522" l="1"/>
  <c r="AS258" i="522"/>
  <c r="AS518" i="522"/>
  <c r="AS269" i="522"/>
  <c r="AS257" i="522"/>
  <c r="A227" i="541"/>
  <c r="A225" i="541"/>
  <c r="A226" i="541"/>
  <c r="BY252" i="522"/>
  <c r="BS252" i="522"/>
  <c r="BN252" i="522"/>
  <c r="BK252" i="522"/>
  <c r="BH252" i="522"/>
  <c r="BE252" i="522"/>
  <c r="BB252" i="522"/>
  <c r="AY252" i="522"/>
  <c r="AR252" i="522"/>
  <c r="AQ252" i="522"/>
  <c r="A222" i="541"/>
  <c r="A223" i="541"/>
  <c r="A224" i="541"/>
  <c r="A214" i="541"/>
  <c r="A215" i="541"/>
  <c r="A216" i="541"/>
  <c r="A217" i="541"/>
  <c r="A218" i="541"/>
  <c r="A219" i="541"/>
  <c r="A220" i="541"/>
  <c r="A221" i="541"/>
  <c r="BY251" i="522"/>
  <c r="BS251" i="522"/>
  <c r="BN251" i="522"/>
  <c r="BK251" i="522"/>
  <c r="BH251" i="522"/>
  <c r="BE251" i="522"/>
  <c r="BB251" i="522"/>
  <c r="AY251" i="522"/>
  <c r="AR251" i="522"/>
  <c r="AQ251" i="522"/>
  <c r="A213" i="541"/>
  <c r="A211" i="541"/>
  <c r="A212" i="541"/>
  <c r="BY246" i="522"/>
  <c r="BS246" i="522"/>
  <c r="BN246" i="522"/>
  <c r="BK246" i="522"/>
  <c r="BH246" i="522"/>
  <c r="BE246" i="522"/>
  <c r="BB246" i="522"/>
  <c r="AY246" i="522"/>
  <c r="AR246" i="522"/>
  <c r="AQ246" i="522"/>
  <c r="A210" i="541"/>
  <c r="A208" i="541"/>
  <c r="A209" i="541"/>
  <c r="BY240" i="522"/>
  <c r="BS240" i="522"/>
  <c r="BN240" i="522"/>
  <c r="BK240" i="522"/>
  <c r="BH240" i="522"/>
  <c r="BE240" i="522"/>
  <c r="BB240" i="522"/>
  <c r="AY240" i="522"/>
  <c r="AR240" i="522"/>
  <c r="AQ240" i="522"/>
  <c r="AS240" i="522" s="1"/>
  <c r="A205" i="541"/>
  <c r="A206" i="541"/>
  <c r="A207" i="541"/>
  <c r="A197" i="541"/>
  <c r="A198" i="541"/>
  <c r="A199" i="541"/>
  <c r="A200" i="541"/>
  <c r="A201" i="541"/>
  <c r="A202" i="541"/>
  <c r="A203" i="541"/>
  <c r="A204" i="541"/>
  <c r="BY245" i="522"/>
  <c r="BS245" i="522"/>
  <c r="BN245" i="522"/>
  <c r="BK245" i="522"/>
  <c r="BH245" i="522"/>
  <c r="BE245" i="522"/>
  <c r="BB245" i="522"/>
  <c r="AY245" i="522"/>
  <c r="AR245" i="522"/>
  <c r="AQ245" i="522"/>
  <c r="A194" i="541"/>
  <c r="A195" i="541"/>
  <c r="A196" i="541"/>
  <c r="A186" i="541"/>
  <c r="A187" i="541"/>
  <c r="A188" i="541"/>
  <c r="A189" i="541"/>
  <c r="A190" i="541"/>
  <c r="A191" i="541"/>
  <c r="A192" i="541"/>
  <c r="A193" i="541"/>
  <c r="BY239" i="522"/>
  <c r="BS239" i="522"/>
  <c r="BN239" i="522"/>
  <c r="BK239" i="522"/>
  <c r="BH239" i="522"/>
  <c r="BE239" i="522"/>
  <c r="BB239" i="522"/>
  <c r="AY239" i="522"/>
  <c r="AR239" i="522"/>
  <c r="AQ239" i="522"/>
  <c r="AS239" i="522" s="1"/>
  <c r="A183" i="541"/>
  <c r="A184" i="541"/>
  <c r="A185" i="541"/>
  <c r="A175" i="541"/>
  <c r="A176" i="541"/>
  <c r="A177" i="541"/>
  <c r="A178" i="541"/>
  <c r="A179" i="541"/>
  <c r="A180" i="541"/>
  <c r="A181" i="541"/>
  <c r="A182" i="541"/>
  <c r="BY234" i="522"/>
  <c r="BS234" i="522"/>
  <c r="BN234" i="522"/>
  <c r="BK234" i="522"/>
  <c r="BH234" i="522"/>
  <c r="BE234" i="522"/>
  <c r="BB234" i="522"/>
  <c r="AY234" i="522"/>
  <c r="AR234" i="522"/>
  <c r="AQ234" i="522"/>
  <c r="A174" i="541"/>
  <c r="A172" i="541"/>
  <c r="A173" i="541"/>
  <c r="BY457" i="522"/>
  <c r="BS457" i="522"/>
  <c r="BN457" i="522"/>
  <c r="BK457" i="522"/>
  <c r="BH457" i="522"/>
  <c r="BE457" i="522"/>
  <c r="BB457" i="522"/>
  <c r="AY457" i="522"/>
  <c r="AR457" i="522"/>
  <c r="AQ457" i="522"/>
  <c r="A169" i="541"/>
  <c r="A170" i="541"/>
  <c r="A171" i="541"/>
  <c r="A161" i="541"/>
  <c r="A162" i="541"/>
  <c r="A163" i="541"/>
  <c r="A164" i="541"/>
  <c r="A165" i="541"/>
  <c r="A166" i="541"/>
  <c r="A167" i="541"/>
  <c r="A168" i="541"/>
  <c r="BY456" i="522"/>
  <c r="BS456" i="522"/>
  <c r="BN456" i="522"/>
  <c r="BK456" i="522"/>
  <c r="BH456" i="522"/>
  <c r="BE456" i="522"/>
  <c r="BB456" i="522"/>
  <c r="AY456" i="522"/>
  <c r="AR456" i="522"/>
  <c r="AQ456" i="522"/>
  <c r="A158" i="541"/>
  <c r="A159" i="541"/>
  <c r="A160" i="541"/>
  <c r="A150" i="541"/>
  <c r="A151" i="541"/>
  <c r="A152" i="541"/>
  <c r="A153" i="541"/>
  <c r="A154" i="541"/>
  <c r="A155" i="541"/>
  <c r="A156" i="541"/>
  <c r="A157" i="541"/>
  <c r="BY451" i="522"/>
  <c r="BS451" i="522"/>
  <c r="BN451" i="522"/>
  <c r="BK451" i="522"/>
  <c r="BH451" i="522"/>
  <c r="BE451" i="522"/>
  <c r="BB451" i="522"/>
  <c r="AY451" i="522"/>
  <c r="AR451" i="522"/>
  <c r="AQ451" i="522"/>
  <c r="AS451" i="522" s="1"/>
  <c r="A149" i="541"/>
  <c r="A147" i="541"/>
  <c r="A148" i="541"/>
  <c r="BY224" i="522"/>
  <c r="BS224" i="522"/>
  <c r="BN224" i="522"/>
  <c r="BK224" i="522"/>
  <c r="BH224" i="522"/>
  <c r="BE224" i="522"/>
  <c r="BB224" i="522"/>
  <c r="AY224" i="522"/>
  <c r="AR224" i="522"/>
  <c r="AQ224" i="522"/>
  <c r="A144" i="541"/>
  <c r="A145" i="541"/>
  <c r="A146" i="541"/>
  <c r="A136" i="541"/>
  <c r="A137" i="541"/>
  <c r="A138" i="541"/>
  <c r="A139" i="541"/>
  <c r="A140" i="541"/>
  <c r="A141" i="541"/>
  <c r="A142" i="541"/>
  <c r="A143" i="541"/>
  <c r="BY229" i="522"/>
  <c r="BS229" i="522"/>
  <c r="BN229" i="522"/>
  <c r="BK229" i="522"/>
  <c r="BH229" i="522"/>
  <c r="BE229" i="522"/>
  <c r="BB229" i="522"/>
  <c r="AY229" i="522"/>
  <c r="AR229" i="522"/>
  <c r="AQ229" i="522"/>
  <c r="A133" i="541"/>
  <c r="A134" i="541"/>
  <c r="A135" i="541"/>
  <c r="A125" i="541"/>
  <c r="A126" i="541"/>
  <c r="A127" i="541"/>
  <c r="A128" i="541"/>
  <c r="A129" i="541"/>
  <c r="A130" i="541"/>
  <c r="A131" i="541"/>
  <c r="A132" i="541"/>
  <c r="BY223" i="522"/>
  <c r="BS223" i="522"/>
  <c r="BN223" i="522"/>
  <c r="BK223" i="522"/>
  <c r="BH223" i="522"/>
  <c r="BE223" i="522"/>
  <c r="BB223" i="522"/>
  <c r="AY223" i="522"/>
  <c r="AR223" i="522"/>
  <c r="AQ223" i="522"/>
  <c r="A122" i="541"/>
  <c r="A123" i="541"/>
  <c r="A124" i="541"/>
  <c r="A114" i="541"/>
  <c r="A115" i="541"/>
  <c r="A116" i="541"/>
  <c r="A117" i="541"/>
  <c r="A118" i="541"/>
  <c r="A119" i="541"/>
  <c r="A120" i="541"/>
  <c r="A121" i="541"/>
  <c r="BY218" i="522"/>
  <c r="BS218" i="522"/>
  <c r="BN218" i="522"/>
  <c r="BK218" i="522"/>
  <c r="BH218" i="522"/>
  <c r="BE218" i="522"/>
  <c r="BB218" i="522"/>
  <c r="AY218" i="522"/>
  <c r="AR218" i="522"/>
  <c r="AQ218" i="522"/>
  <c r="A111" i="541"/>
  <c r="A112" i="541"/>
  <c r="A113" i="541"/>
  <c r="A103" i="541"/>
  <c r="A104" i="541"/>
  <c r="A105" i="541"/>
  <c r="A106" i="541"/>
  <c r="A107" i="541"/>
  <c r="A108" i="541"/>
  <c r="A109" i="541"/>
  <c r="A110" i="541"/>
  <c r="BY213" i="522"/>
  <c r="BS213" i="522"/>
  <c r="BN213" i="522"/>
  <c r="BK213" i="522"/>
  <c r="BH213" i="522"/>
  <c r="BE213" i="522"/>
  <c r="BB213" i="522"/>
  <c r="AY213" i="522"/>
  <c r="AR213" i="522"/>
  <c r="AQ213" i="522"/>
  <c r="A100" i="541"/>
  <c r="A101" i="541"/>
  <c r="A102" i="541"/>
  <c r="A92" i="541"/>
  <c r="A93" i="541"/>
  <c r="A94" i="541"/>
  <c r="A95" i="541"/>
  <c r="A96" i="541"/>
  <c r="A97" i="541"/>
  <c r="A98" i="541"/>
  <c r="A99" i="541"/>
  <c r="BY208" i="522"/>
  <c r="BS208" i="522"/>
  <c r="BN208" i="522"/>
  <c r="BK208" i="522"/>
  <c r="BH208" i="522"/>
  <c r="BE208" i="522"/>
  <c r="BB208" i="522"/>
  <c r="AY208" i="522"/>
  <c r="AR208" i="522"/>
  <c r="AQ208" i="522"/>
  <c r="A89" i="541"/>
  <c r="A90" i="541"/>
  <c r="A91" i="541"/>
  <c r="A81" i="541"/>
  <c r="A82" i="541"/>
  <c r="A83" i="541"/>
  <c r="A84" i="541"/>
  <c r="A85" i="541"/>
  <c r="A86" i="541"/>
  <c r="A87" i="541"/>
  <c r="A88" i="541"/>
  <c r="BY446" i="522"/>
  <c r="BS446" i="522"/>
  <c r="BN446" i="522"/>
  <c r="BK446" i="522"/>
  <c r="BH446" i="522"/>
  <c r="BE446" i="522"/>
  <c r="BB446" i="522"/>
  <c r="AY446" i="522"/>
  <c r="AR446" i="522"/>
  <c r="AQ446" i="522"/>
  <c r="BM203" i="522"/>
  <c r="BM202" i="522"/>
  <c r="BN202" i="522" s="1"/>
  <c r="BM201" i="522"/>
  <c r="A80" i="541"/>
  <c r="A78" i="541"/>
  <c r="A79" i="541"/>
  <c r="BY203" i="522"/>
  <c r="BS203" i="522"/>
  <c r="BN203" i="522"/>
  <c r="BK203" i="522"/>
  <c r="BH203" i="522"/>
  <c r="BE203" i="522"/>
  <c r="BB203" i="522"/>
  <c r="AY203" i="522"/>
  <c r="AR203" i="522"/>
  <c r="AQ203" i="522"/>
  <c r="A77" i="541"/>
  <c r="A75" i="541"/>
  <c r="A76" i="541"/>
  <c r="BY202" i="522"/>
  <c r="BS202" i="522"/>
  <c r="BK202" i="522"/>
  <c r="BH202" i="522"/>
  <c r="BE202" i="522"/>
  <c r="BB202" i="522"/>
  <c r="AY202" i="522"/>
  <c r="AQ202" i="522"/>
  <c r="A72" i="541"/>
  <c r="A73" i="541"/>
  <c r="A74" i="541"/>
  <c r="A64" i="541"/>
  <c r="A65" i="541"/>
  <c r="A66" i="541"/>
  <c r="A67" i="541"/>
  <c r="A68" i="541"/>
  <c r="A69" i="541"/>
  <c r="A70" i="541"/>
  <c r="A71" i="541"/>
  <c r="BY201" i="522"/>
  <c r="BS201" i="522"/>
  <c r="BN201" i="522"/>
  <c r="BK201" i="522"/>
  <c r="BH201" i="522"/>
  <c r="BE201" i="522"/>
  <c r="BB201" i="522"/>
  <c r="AY201" i="522"/>
  <c r="AR201" i="522"/>
  <c r="AQ201" i="522"/>
  <c r="A61" i="541"/>
  <c r="A62" i="541"/>
  <c r="A63" i="541"/>
  <c r="A53" i="541"/>
  <c r="A54" i="541"/>
  <c r="A55" i="541"/>
  <c r="A56" i="541"/>
  <c r="A57" i="541"/>
  <c r="A58" i="541"/>
  <c r="A59" i="541"/>
  <c r="A60" i="541"/>
  <c r="BY196" i="522"/>
  <c r="BS196" i="522"/>
  <c r="BN196" i="522"/>
  <c r="BK196" i="522"/>
  <c r="BH196" i="522"/>
  <c r="BE196" i="522"/>
  <c r="BB196" i="522"/>
  <c r="AY196" i="522"/>
  <c r="AR196" i="522"/>
  <c r="AQ196" i="522"/>
  <c r="A50" i="541"/>
  <c r="A51" i="541"/>
  <c r="A52" i="541"/>
  <c r="A42" i="541"/>
  <c r="A43" i="541"/>
  <c r="A44" i="541"/>
  <c r="A45" i="541"/>
  <c r="A46" i="541"/>
  <c r="A47" i="541"/>
  <c r="A48" i="541"/>
  <c r="A49" i="541"/>
  <c r="BY441" i="522"/>
  <c r="BS441" i="522"/>
  <c r="BN441" i="522"/>
  <c r="BK441" i="522"/>
  <c r="BH441" i="522"/>
  <c r="BE441" i="522"/>
  <c r="BB441" i="522"/>
  <c r="AY441" i="522"/>
  <c r="AR441" i="522"/>
  <c r="AQ441" i="522"/>
  <c r="A41" i="541"/>
  <c r="A39" i="541"/>
  <c r="A40" i="541"/>
  <c r="BY513" i="522"/>
  <c r="BS513" i="522"/>
  <c r="BN513" i="522"/>
  <c r="BK513" i="522"/>
  <c r="BH513" i="522"/>
  <c r="BE513" i="522"/>
  <c r="BB513" i="522"/>
  <c r="AY513" i="522"/>
  <c r="AR513" i="522"/>
  <c r="AQ513" i="522"/>
  <c r="A38" i="541"/>
  <c r="A36" i="541"/>
  <c r="A37" i="541"/>
  <c r="BY496" i="522"/>
  <c r="BS496" i="522"/>
  <c r="BN496" i="522"/>
  <c r="BK496" i="522"/>
  <c r="BH496" i="522"/>
  <c r="BE496" i="522"/>
  <c r="BB496" i="522"/>
  <c r="AY496" i="522"/>
  <c r="AR496" i="522"/>
  <c r="AQ496" i="522"/>
  <c r="BM341" i="522"/>
  <c r="A35" i="541"/>
  <c r="A33" i="541"/>
  <c r="A34" i="541"/>
  <c r="BY341" i="522"/>
  <c r="BS341" i="522"/>
  <c r="BN341" i="522"/>
  <c r="BK341" i="522"/>
  <c r="BH341" i="522"/>
  <c r="BE341" i="522"/>
  <c r="BB341" i="522"/>
  <c r="AY341" i="522"/>
  <c r="AR341" i="522"/>
  <c r="AQ341" i="522"/>
  <c r="A32" i="541"/>
  <c r="A30" i="541"/>
  <c r="A31" i="541"/>
  <c r="BY304" i="522"/>
  <c r="BS304" i="522"/>
  <c r="BN304" i="522"/>
  <c r="BK304" i="522"/>
  <c r="BH304" i="522"/>
  <c r="BE304" i="522"/>
  <c r="BB304" i="522"/>
  <c r="AY304" i="522"/>
  <c r="AR304" i="522"/>
  <c r="AQ304" i="522"/>
  <c r="BM172" i="522"/>
  <c r="A29" i="541"/>
  <c r="A27" i="541"/>
  <c r="A28" i="541"/>
  <c r="BY172" i="522"/>
  <c r="BS172" i="522"/>
  <c r="BN172" i="522"/>
  <c r="BK172" i="522"/>
  <c r="BH172" i="522"/>
  <c r="BE172" i="522"/>
  <c r="BB172" i="522"/>
  <c r="AY172" i="522"/>
  <c r="AR172" i="522"/>
  <c r="AQ172" i="522"/>
  <c r="BM166" i="522"/>
  <c r="A26" i="541"/>
  <c r="A24" i="541"/>
  <c r="A25" i="541"/>
  <c r="BY166" i="522"/>
  <c r="BS166" i="522"/>
  <c r="BN166" i="522"/>
  <c r="BK166" i="522"/>
  <c r="BH166" i="522"/>
  <c r="BE166" i="522"/>
  <c r="BB166" i="522"/>
  <c r="AY166" i="522"/>
  <c r="AR166" i="522"/>
  <c r="AQ166" i="522"/>
  <c r="BM154" i="522"/>
  <c r="AS201" i="522" l="1"/>
  <c r="AS252" i="522"/>
  <c r="AS251" i="522"/>
  <c r="AS246" i="522"/>
  <c r="AS245" i="522"/>
  <c r="AS234" i="522"/>
  <c r="AS456" i="522"/>
  <c r="AS457" i="522"/>
  <c r="AS229" i="522"/>
  <c r="AS223" i="522"/>
  <c r="AS224" i="522"/>
  <c r="AS218" i="522"/>
  <c r="AS213" i="522"/>
  <c r="AS208" i="522"/>
  <c r="AS446" i="522"/>
  <c r="AS203" i="522"/>
  <c r="AR202" i="522"/>
  <c r="AS202" i="522" s="1"/>
  <c r="AS196" i="522"/>
  <c r="AS441" i="522"/>
  <c r="AS166" i="522"/>
  <c r="AS304" i="522"/>
  <c r="AS513" i="522"/>
  <c r="AS496" i="522"/>
  <c r="AS341" i="522"/>
  <c r="AS172" i="522"/>
  <c r="A23" i="541"/>
  <c r="A21" i="541"/>
  <c r="A22" i="541"/>
  <c r="BY148" i="522"/>
  <c r="BS148" i="522"/>
  <c r="BN148" i="522"/>
  <c r="BK148" i="522"/>
  <c r="BH148" i="522"/>
  <c r="BE148" i="522"/>
  <c r="BB148" i="522"/>
  <c r="AY148" i="522"/>
  <c r="AR148" i="522"/>
  <c r="AQ148" i="522"/>
  <c r="A19" i="541"/>
  <c r="A20" i="541"/>
  <c r="BY136" i="522"/>
  <c r="BS136" i="522"/>
  <c r="BN136" i="522"/>
  <c r="BK136" i="522"/>
  <c r="BH136" i="522"/>
  <c r="BE136" i="522"/>
  <c r="BB136" i="522"/>
  <c r="AY136" i="522"/>
  <c r="AR136" i="522"/>
  <c r="AQ136" i="522"/>
  <c r="A18" i="541"/>
  <c r="A16" i="541"/>
  <c r="A17" i="541"/>
  <c r="BY135" i="522"/>
  <c r="BS135" i="522"/>
  <c r="BN135" i="522"/>
  <c r="BK135" i="522"/>
  <c r="BH135" i="522"/>
  <c r="BE135" i="522"/>
  <c r="BB135" i="522"/>
  <c r="AY135" i="522"/>
  <c r="AR135" i="522"/>
  <c r="AQ135" i="522"/>
  <c r="A15" i="541"/>
  <c r="A13" i="541"/>
  <c r="A14" i="541"/>
  <c r="BY124" i="522"/>
  <c r="BS124" i="522"/>
  <c r="BN124" i="522"/>
  <c r="BK124" i="522"/>
  <c r="BH124" i="522"/>
  <c r="BE124" i="522"/>
  <c r="BB124" i="522"/>
  <c r="AY124" i="522"/>
  <c r="AR124" i="522"/>
  <c r="AQ124" i="522"/>
  <c r="A12" i="541"/>
  <c r="A10" i="541"/>
  <c r="A11" i="541"/>
  <c r="BY113" i="522"/>
  <c r="BS113" i="522"/>
  <c r="BN113" i="522"/>
  <c r="BK113" i="522"/>
  <c r="BH113" i="522"/>
  <c r="BE113" i="522"/>
  <c r="BB113" i="522"/>
  <c r="AY113" i="522"/>
  <c r="AR113" i="522"/>
  <c r="AQ113" i="522"/>
  <c r="A9" i="541"/>
  <c r="A7" i="541"/>
  <c r="A8" i="541"/>
  <c r="BY77" i="522"/>
  <c r="BS77" i="522"/>
  <c r="BN77" i="522"/>
  <c r="BK77" i="522"/>
  <c r="BH77" i="522"/>
  <c r="BE77" i="522"/>
  <c r="BB77" i="522"/>
  <c r="AY77" i="522"/>
  <c r="AR77" i="522"/>
  <c r="AQ77" i="522"/>
  <c r="A6" i="541"/>
  <c r="A4" i="541"/>
  <c r="A5" i="541"/>
  <c r="BY61" i="522"/>
  <c r="BS61" i="522"/>
  <c r="BN61" i="522"/>
  <c r="BK61" i="522"/>
  <c r="BH61" i="522"/>
  <c r="BE61" i="522"/>
  <c r="BB61" i="522"/>
  <c r="AY61" i="522"/>
  <c r="AR61" i="522"/>
  <c r="AQ61" i="522"/>
  <c r="BE54" i="522"/>
  <c r="A3" i="541"/>
  <c r="A1" i="541"/>
  <c r="A2" i="541"/>
  <c r="BY54" i="522"/>
  <c r="BS54" i="522"/>
  <c r="BN54" i="522"/>
  <c r="BK54" i="522"/>
  <c r="BH54" i="522"/>
  <c r="BB54" i="522"/>
  <c r="AY54" i="522"/>
  <c r="AQ54" i="522"/>
  <c r="AS113" i="522" l="1"/>
  <c r="AS148" i="522"/>
  <c r="AS136" i="522"/>
  <c r="AS135" i="522"/>
  <c r="AS124" i="522"/>
  <c r="AR54" i="522"/>
  <c r="AS54" i="522" s="1"/>
  <c r="AS77" i="522"/>
  <c r="AS61" i="522"/>
  <c r="AQ4" i="522" l="1"/>
  <c r="BY512" i="522"/>
  <c r="BS512" i="522"/>
  <c r="AR512" i="522"/>
  <c r="AQ512" i="522"/>
  <c r="BY507" i="522"/>
  <c r="BS507" i="522"/>
  <c r="AR507" i="522"/>
  <c r="AQ507" i="522"/>
  <c r="BY502" i="522"/>
  <c r="BS502" i="522"/>
  <c r="AR502" i="522"/>
  <c r="AQ502" i="522"/>
  <c r="BY501" i="522"/>
  <c r="BS501" i="522"/>
  <c r="AR501" i="522"/>
  <c r="AQ501" i="522"/>
  <c r="BY495" i="522"/>
  <c r="BS495" i="522"/>
  <c r="AR495" i="522"/>
  <c r="AQ495" i="522"/>
  <c r="BY494" i="522"/>
  <c r="BS494" i="522"/>
  <c r="AR494" i="522"/>
  <c r="AQ494" i="522"/>
  <c r="BY489" i="522"/>
  <c r="BS489" i="522"/>
  <c r="AR489" i="522"/>
  <c r="AQ489" i="522"/>
  <c r="BY484" i="522"/>
  <c r="BS484" i="522"/>
  <c r="AR484" i="522"/>
  <c r="AQ484" i="522"/>
  <c r="BY479" i="522"/>
  <c r="BS479" i="522"/>
  <c r="AR479" i="522"/>
  <c r="AQ479" i="522"/>
  <c r="BY474" i="522"/>
  <c r="BS474" i="522"/>
  <c r="AR474" i="522"/>
  <c r="AQ474" i="522"/>
  <c r="BY469" i="522"/>
  <c r="BS469" i="522"/>
  <c r="AR469" i="522"/>
  <c r="AQ469" i="522"/>
  <c r="BY436" i="522"/>
  <c r="BS436" i="522"/>
  <c r="AR436" i="522"/>
  <c r="AQ436" i="522"/>
  <c r="BY431" i="522"/>
  <c r="BS431" i="522"/>
  <c r="AR431" i="522"/>
  <c r="AQ431" i="522"/>
  <c r="BY426" i="522"/>
  <c r="BS426" i="522"/>
  <c r="AR426" i="522"/>
  <c r="AQ426" i="522"/>
  <c r="BY421" i="522"/>
  <c r="BS421" i="522"/>
  <c r="AR421" i="522"/>
  <c r="AQ421" i="522"/>
  <c r="BY416" i="522"/>
  <c r="BS416" i="522"/>
  <c r="AR416" i="522"/>
  <c r="AQ416" i="522"/>
  <c r="BY411" i="522"/>
  <c r="BS411" i="522"/>
  <c r="AR411" i="522"/>
  <c r="AQ411" i="522"/>
  <c r="BY406" i="522"/>
  <c r="BS406" i="522"/>
  <c r="AR406" i="522"/>
  <c r="AQ406" i="522"/>
  <c r="BY401" i="522"/>
  <c r="BS401" i="522"/>
  <c r="AR401" i="522"/>
  <c r="AQ401" i="522"/>
  <c r="BY396" i="522"/>
  <c r="BS396" i="522"/>
  <c r="AR396" i="522"/>
  <c r="AQ396" i="522"/>
  <c r="BY391" i="522"/>
  <c r="BS391" i="522"/>
  <c r="AR391" i="522"/>
  <c r="AQ391" i="522"/>
  <c r="BY386" i="522"/>
  <c r="BS386" i="522"/>
  <c r="AR386" i="522"/>
  <c r="AQ386" i="522"/>
  <c r="BY381" i="522"/>
  <c r="BS381" i="522"/>
  <c r="AR381" i="522"/>
  <c r="AQ381" i="522"/>
  <c r="BY376" i="522"/>
  <c r="BS376" i="522"/>
  <c r="AR376" i="522"/>
  <c r="AQ376" i="522"/>
  <c r="BY371" i="522"/>
  <c r="BS371" i="522"/>
  <c r="AR371" i="522"/>
  <c r="AQ371" i="522"/>
  <c r="BY366" i="522"/>
  <c r="BS366" i="522"/>
  <c r="AR366" i="522"/>
  <c r="AQ366" i="522"/>
  <c r="BY361" i="522"/>
  <c r="BS361" i="522"/>
  <c r="AR361" i="522"/>
  <c r="AQ361" i="522"/>
  <c r="BY356" i="522"/>
  <c r="BS356" i="522"/>
  <c r="AR356" i="522"/>
  <c r="AQ356" i="522"/>
  <c r="BY351" i="522"/>
  <c r="BS351" i="522"/>
  <c r="AR351" i="522"/>
  <c r="AQ351" i="522"/>
  <c r="BY346" i="522"/>
  <c r="BS346" i="522"/>
  <c r="AR346" i="522"/>
  <c r="AQ346" i="522"/>
  <c r="BY340" i="522"/>
  <c r="BS340" i="522"/>
  <c r="AR340" i="522"/>
  <c r="AQ340" i="522"/>
  <c r="BY339" i="522"/>
  <c r="BS339" i="522"/>
  <c r="AR339" i="522"/>
  <c r="AQ339" i="522"/>
  <c r="BY334" i="522"/>
  <c r="BS334" i="522"/>
  <c r="AR334" i="522"/>
  <c r="AQ334" i="522"/>
  <c r="BY333" i="522"/>
  <c r="BS333" i="522"/>
  <c r="AR333" i="522"/>
  <c r="AQ333" i="522"/>
  <c r="BY328" i="522"/>
  <c r="BS328" i="522"/>
  <c r="AR328" i="522"/>
  <c r="AQ328" i="522"/>
  <c r="BY327" i="522"/>
  <c r="BS327" i="522"/>
  <c r="AR327" i="522"/>
  <c r="AQ327" i="522"/>
  <c r="BY322" i="522"/>
  <c r="BS322" i="522"/>
  <c r="AR322" i="522"/>
  <c r="AQ322" i="522"/>
  <c r="BY321" i="522"/>
  <c r="BS321" i="522"/>
  <c r="AR321" i="522"/>
  <c r="AQ321" i="522"/>
  <c r="BY320" i="522"/>
  <c r="BS320" i="522"/>
  <c r="AR320" i="522"/>
  <c r="AQ320" i="522"/>
  <c r="BY315" i="522"/>
  <c r="BS315" i="522"/>
  <c r="AR315" i="522"/>
  <c r="AQ315" i="522"/>
  <c r="BY310" i="522"/>
  <c r="BS310" i="522"/>
  <c r="AR310" i="522"/>
  <c r="AQ310" i="522"/>
  <c r="BY309" i="522"/>
  <c r="BS309" i="522"/>
  <c r="AR309" i="522"/>
  <c r="AQ309" i="522"/>
  <c r="BY303" i="522"/>
  <c r="BS303" i="522"/>
  <c r="AR303" i="522"/>
  <c r="AQ303" i="522"/>
  <c r="BY302" i="522"/>
  <c r="BS302" i="522"/>
  <c r="AR302" i="522"/>
  <c r="AQ302" i="522"/>
  <c r="BY297" i="522"/>
  <c r="BS297" i="522"/>
  <c r="AR297" i="522"/>
  <c r="AQ297" i="522"/>
  <c r="BY292" i="522"/>
  <c r="BS292" i="522"/>
  <c r="AR292" i="522"/>
  <c r="AQ292" i="522"/>
  <c r="BY287" i="522"/>
  <c r="BS287" i="522"/>
  <c r="AR287" i="522"/>
  <c r="AQ287" i="522"/>
  <c r="BY191" i="522"/>
  <c r="BS191" i="522"/>
  <c r="AR191" i="522"/>
  <c r="AQ191" i="522"/>
  <c r="BY190" i="522"/>
  <c r="BS190" i="522"/>
  <c r="AR190" i="522"/>
  <c r="AQ190" i="522"/>
  <c r="BY185" i="522"/>
  <c r="BS185" i="522"/>
  <c r="AR185" i="522"/>
  <c r="AQ185" i="522"/>
  <c r="BY184" i="522"/>
  <c r="BS184" i="522"/>
  <c r="AR184" i="522"/>
  <c r="AQ184" i="522"/>
  <c r="BY179" i="522"/>
  <c r="BS179" i="522"/>
  <c r="AR179" i="522"/>
  <c r="AQ179" i="522"/>
  <c r="BY178" i="522"/>
  <c r="BS178" i="522"/>
  <c r="AR178" i="522"/>
  <c r="AQ178" i="522"/>
  <c r="BY177" i="522"/>
  <c r="BS177" i="522"/>
  <c r="AR177" i="522"/>
  <c r="AQ177" i="522"/>
  <c r="BY171" i="522"/>
  <c r="BS171" i="522"/>
  <c r="AR171" i="522"/>
  <c r="AQ171" i="522"/>
  <c r="BY165" i="522"/>
  <c r="BS165" i="522"/>
  <c r="AR165" i="522"/>
  <c r="AQ165" i="522"/>
  <c r="BY160" i="522"/>
  <c r="BS160" i="522"/>
  <c r="AR160" i="522"/>
  <c r="AQ160" i="522"/>
  <c r="BY159" i="522"/>
  <c r="BS159" i="522"/>
  <c r="AR159" i="522"/>
  <c r="AQ159" i="522"/>
  <c r="BY154" i="522"/>
  <c r="BS154" i="522"/>
  <c r="AR154" i="522"/>
  <c r="AQ154" i="522"/>
  <c r="BY153" i="522"/>
  <c r="BS153" i="522"/>
  <c r="AR153" i="522"/>
  <c r="AQ153" i="522"/>
  <c r="BY147" i="522"/>
  <c r="BS147" i="522"/>
  <c r="AR147" i="522"/>
  <c r="AQ147" i="522"/>
  <c r="BY146" i="522"/>
  <c r="BS146" i="522"/>
  <c r="AR146" i="522"/>
  <c r="AQ146" i="522"/>
  <c r="BY141" i="522"/>
  <c r="BS141" i="522"/>
  <c r="AR141" i="522"/>
  <c r="AQ141" i="522"/>
  <c r="BY134" i="522"/>
  <c r="BS134" i="522"/>
  <c r="AR134" i="522"/>
  <c r="AQ134" i="522"/>
  <c r="BY129" i="522"/>
  <c r="BS129" i="522"/>
  <c r="AR129" i="522"/>
  <c r="AQ129" i="522"/>
  <c r="BY123" i="522"/>
  <c r="BS123" i="522"/>
  <c r="AR123" i="522"/>
  <c r="AQ123" i="522"/>
  <c r="BY118" i="522"/>
  <c r="BS118" i="522"/>
  <c r="AR118" i="522"/>
  <c r="AQ118" i="522"/>
  <c r="BY112" i="522"/>
  <c r="BS112" i="522"/>
  <c r="AR112" i="522"/>
  <c r="AQ112" i="522"/>
  <c r="BY107" i="522"/>
  <c r="BS107" i="522"/>
  <c r="AR107" i="522"/>
  <c r="AQ107" i="522"/>
  <c r="BY102" i="522"/>
  <c r="BS102" i="522"/>
  <c r="AR102" i="522"/>
  <c r="AQ102" i="522"/>
  <c r="BY97" i="522"/>
  <c r="BS97" i="522"/>
  <c r="AR97" i="522"/>
  <c r="AQ97" i="522"/>
  <c r="BY92" i="522"/>
  <c r="BS92" i="522"/>
  <c r="AR92" i="522"/>
  <c r="AQ92" i="522"/>
  <c r="BY87" i="522"/>
  <c r="BS87" i="522"/>
  <c r="AR87" i="522"/>
  <c r="AQ87" i="522"/>
  <c r="BY82" i="522"/>
  <c r="BS82" i="522"/>
  <c r="AR82" i="522"/>
  <c r="AQ82" i="522"/>
  <c r="BY76" i="522"/>
  <c r="BS76" i="522"/>
  <c r="AR76" i="522"/>
  <c r="AQ76" i="522"/>
  <c r="BY71" i="522"/>
  <c r="BS71" i="522"/>
  <c r="AR71" i="522"/>
  <c r="AQ71" i="522"/>
  <c r="BY66" i="522"/>
  <c r="BS66" i="522"/>
  <c r="AR66" i="522"/>
  <c r="AQ66" i="522"/>
  <c r="BY60" i="522"/>
  <c r="BS60" i="522"/>
  <c r="AR60" i="522"/>
  <c r="AQ60" i="522"/>
  <c r="BY59" i="522"/>
  <c r="BS59" i="522"/>
  <c r="AR59" i="522"/>
  <c r="AQ59" i="522"/>
  <c r="BY53" i="522"/>
  <c r="BS53" i="522"/>
  <c r="AR53" i="522"/>
  <c r="AQ53" i="522"/>
  <c r="H9" i="537"/>
  <c r="AS53" i="522" l="1"/>
  <c r="AS59" i="522"/>
  <c r="AS60" i="522"/>
  <c r="AS66" i="522"/>
  <c r="AS71" i="522"/>
  <c r="AS76" i="522"/>
  <c r="AS82" i="522"/>
  <c r="AS87" i="522"/>
  <c r="AS92" i="522"/>
  <c r="AS97" i="522"/>
  <c r="AS102" i="522"/>
  <c r="AS107" i="522"/>
  <c r="AS112" i="522"/>
  <c r="AS118" i="522"/>
  <c r="AS123" i="522"/>
  <c r="AS129" i="522"/>
  <c r="AS134" i="522"/>
  <c r="AS141" i="522"/>
  <c r="AS146" i="522"/>
  <c r="AS147" i="522"/>
  <c r="AS153" i="522"/>
  <c r="AS154" i="522"/>
  <c r="AS159" i="522"/>
  <c r="AS160" i="522"/>
  <c r="AS165" i="522"/>
  <c r="AS171" i="522"/>
  <c r="AS177" i="522"/>
  <c r="AS178" i="522"/>
  <c r="AS179" i="522"/>
  <c r="AS184" i="522"/>
  <c r="AS185" i="522"/>
  <c r="AS190" i="522"/>
  <c r="AS191" i="522"/>
  <c r="AS287" i="522"/>
  <c r="AS292" i="522"/>
  <c r="AS297" i="522"/>
  <c r="AS302" i="522"/>
  <c r="AS303" i="522"/>
  <c r="AS309" i="522"/>
  <c r="AS310" i="522"/>
  <c r="AS315" i="522"/>
  <c r="AS320" i="522"/>
  <c r="AS321" i="522"/>
  <c r="AS322" i="522"/>
  <c r="AS327" i="522"/>
  <c r="AS328" i="522"/>
  <c r="AS333" i="522"/>
  <c r="AS334" i="522"/>
  <c r="AS339" i="522"/>
  <c r="AS340" i="522"/>
  <c r="AS346" i="522"/>
  <c r="AS351" i="522"/>
  <c r="AS356" i="522"/>
  <c r="AS361" i="522"/>
  <c r="AS366" i="522"/>
  <c r="AS371" i="522"/>
  <c r="AS376" i="522"/>
  <c r="AS381" i="522"/>
  <c r="AS386" i="522"/>
  <c r="AS391" i="522"/>
  <c r="AS396" i="522"/>
  <c r="AS401" i="522"/>
  <c r="AS406" i="522"/>
  <c r="AS411" i="522"/>
  <c r="AS416" i="522"/>
  <c r="AS421" i="522"/>
  <c r="AS426" i="522"/>
  <c r="AS431" i="522"/>
  <c r="AS436" i="522"/>
  <c r="AS469" i="522"/>
  <c r="AS474" i="522"/>
  <c r="AS479" i="522"/>
  <c r="AS484" i="522"/>
  <c r="AS489" i="522"/>
  <c r="AS494" i="522"/>
  <c r="AS495" i="522"/>
  <c r="AS501" i="522"/>
  <c r="AS502" i="522"/>
  <c r="AS507" i="522"/>
  <c r="AS512" i="522"/>
  <c r="AR35" i="527"/>
  <c r="AQ35" i="527"/>
  <c r="AR30" i="527"/>
  <c r="AQ30" i="527"/>
  <c r="AR16" i="527"/>
  <c r="AQ16" i="527"/>
  <c r="AR14" i="527"/>
  <c r="AQ14" i="527"/>
  <c r="AR11" i="527"/>
  <c r="AQ11" i="527"/>
  <c r="AR6" i="527"/>
  <c r="AQ6" i="527"/>
  <c r="B2" i="518"/>
  <c r="B3" i="518"/>
  <c r="AU465" i="522" l="1"/>
  <c r="AU283" i="522"/>
  <c r="AU49" i="522"/>
  <c r="AU13" i="522"/>
  <c r="AU26" i="522"/>
  <c r="AU25" i="522"/>
  <c r="AU23" i="522"/>
  <c r="AU22" i="522"/>
  <c r="AU21" i="522"/>
  <c r="AU19" i="522"/>
  <c r="AU18" i="522"/>
  <c r="AU17" i="522"/>
  <c r="AU15" i="522"/>
  <c r="AU14" i="522"/>
  <c r="AU12" i="522"/>
  <c r="AU24" i="522" l="1"/>
  <c r="AU20" i="522"/>
  <c r="AU11" i="522"/>
  <c r="AU16" i="522"/>
  <c r="BY16" i="527"/>
  <c r="AU10" i="522" l="1"/>
  <c r="BS16" i="527"/>
  <c r="BN16" i="527"/>
  <c r="BK16" i="527"/>
  <c r="BH16" i="527"/>
  <c r="BE16" i="527"/>
  <c r="BB16" i="527"/>
  <c r="AY16" i="527"/>
  <c r="AS16" i="527"/>
  <c r="E51" i="521"/>
  <c r="AD4" i="522"/>
  <c r="AQ3" i="522"/>
  <c r="AD3" i="522"/>
  <c r="BY35" i="527"/>
  <c r="BS35" i="527"/>
  <c r="BN35" i="527"/>
  <c r="BK35" i="527"/>
  <c r="BH35" i="527"/>
  <c r="BE35" i="527"/>
  <c r="BB35" i="527"/>
  <c r="AY35" i="527"/>
  <c r="AS35" i="527"/>
  <c r="BN30" i="527"/>
  <c r="BK30" i="527"/>
  <c r="BH30" i="527"/>
  <c r="BE30" i="527"/>
  <c r="BB30" i="527"/>
  <c r="AY30" i="527"/>
  <c r="AS30" i="527"/>
  <c r="BY30" i="527"/>
  <c r="BS30" i="527"/>
  <c r="H20" i="527"/>
  <c r="AV23" i="527"/>
  <c r="AT465" i="522"/>
  <c r="AT283" i="522"/>
  <c r="AT49" i="522"/>
  <c r="AV49" i="522"/>
  <c r="AV283" i="522"/>
  <c r="AV465" i="522"/>
  <c r="AV463" i="522"/>
  <c r="AV281" i="522"/>
  <c r="AV47" i="522"/>
  <c r="AV7" i="522"/>
  <c r="BY44" i="522"/>
  <c r="AU44" i="522" s="1"/>
  <c r="BY43" i="522"/>
  <c r="AU43" i="522" s="1"/>
  <c r="BY41" i="522"/>
  <c r="AU41" i="522" s="1"/>
  <c r="BY40" i="522"/>
  <c r="AU40" i="522" s="1"/>
  <c r="BY39" i="522"/>
  <c r="AU39" i="522" s="1"/>
  <c r="BY37" i="522"/>
  <c r="AU37" i="522" s="1"/>
  <c r="BY36" i="522"/>
  <c r="AU36" i="522" s="1"/>
  <c r="BY35" i="522"/>
  <c r="AU35" i="522" s="1"/>
  <c r="BY33" i="522"/>
  <c r="AU33" i="522" s="1"/>
  <c r="BY32" i="522"/>
  <c r="AU32" i="522" s="1"/>
  <c r="BY31" i="522"/>
  <c r="AU31" i="522" s="1"/>
  <c r="BY30" i="522"/>
  <c r="AU30" i="522" s="1"/>
  <c r="BY14" i="527"/>
  <c r="BY11" i="527"/>
  <c r="BY6" i="527"/>
  <c r="BF33" i="522"/>
  <c r="BI39" i="522"/>
  <c r="AX33" i="522"/>
  <c r="BA39" i="522"/>
  <c r="BF40" i="522"/>
  <c r="AZ33" i="522"/>
  <c r="BC39" i="522"/>
  <c r="BJ40" i="522"/>
  <c r="BD33" i="522"/>
  <c r="BG39" i="522"/>
  <c r="BL40" i="522"/>
  <c r="BA30" i="522"/>
  <c r="BM30" i="522"/>
  <c r="BF31" i="522"/>
  <c r="AX32" i="522"/>
  <c r="BJ32" i="522"/>
  <c r="BC33" i="522"/>
  <c r="AX35" i="522"/>
  <c r="BJ35" i="522"/>
  <c r="BA36" i="522"/>
  <c r="BM36" i="522"/>
  <c r="BF37" i="522"/>
  <c r="AZ39" i="522"/>
  <c r="BF39" i="522"/>
  <c r="AW40" i="522"/>
  <c r="BC40" i="522"/>
  <c r="AT41" i="522"/>
  <c r="BG41" i="522"/>
  <c r="AZ43" i="522"/>
  <c r="BL43" i="522"/>
  <c r="AW44" i="522"/>
  <c r="BC44" i="522"/>
  <c r="BI44" i="522"/>
  <c r="AW30" i="522"/>
  <c r="BG31" i="522"/>
  <c r="BF35" i="522"/>
  <c r="AW36" i="522"/>
  <c r="BI36" i="522"/>
  <c r="BA37" i="522"/>
  <c r="BM37" i="522"/>
  <c r="AW41" i="522"/>
  <c r="BC41" i="522"/>
  <c r="BI41" i="522"/>
  <c r="AT43" i="522"/>
  <c r="BA43" i="522"/>
  <c r="BG43" i="522"/>
  <c r="BM43" i="522"/>
  <c r="AX44" i="522"/>
  <c r="BD44" i="522"/>
  <c r="BJ44" i="522"/>
  <c r="AX41" i="522"/>
  <c r="BD41" i="522"/>
  <c r="BJ41" i="522"/>
  <c r="BK41" i="522" s="1"/>
  <c r="AW43" i="522"/>
  <c r="BC43" i="522"/>
  <c r="BI43" i="522"/>
  <c r="AZ44" i="522"/>
  <c r="BF44" i="522"/>
  <c r="BL44" i="522"/>
  <c r="BA31" i="522"/>
  <c r="AX30" i="522"/>
  <c r="BJ30" i="522"/>
  <c r="BC31" i="522"/>
  <c r="AT32" i="522"/>
  <c r="BG32" i="522"/>
  <c r="AT35" i="522"/>
  <c r="BA35" i="522"/>
  <c r="BG35" i="522"/>
  <c r="BH35" i="522" s="1"/>
  <c r="BM35" i="522"/>
  <c r="AX36" i="522"/>
  <c r="BD36" i="522"/>
  <c r="BJ36" i="522"/>
  <c r="AW37" i="522"/>
  <c r="BC37" i="522"/>
  <c r="BI37" i="522"/>
  <c r="BF30" i="522"/>
  <c r="AX31" i="522"/>
  <c r="BD31" i="522"/>
  <c r="BJ31" i="522"/>
  <c r="AW32" i="522"/>
  <c r="BC32" i="522"/>
  <c r="BI32" i="522"/>
  <c r="AT33" i="522"/>
  <c r="BA33" i="522"/>
  <c r="BG33" i="522"/>
  <c r="BH33" i="522" s="1"/>
  <c r="BM33" i="522"/>
  <c r="AW35" i="522"/>
  <c r="BC35" i="522"/>
  <c r="BI35" i="522"/>
  <c r="AZ36" i="522"/>
  <c r="BB36" i="522" s="1"/>
  <c r="BF36" i="522"/>
  <c r="BL36" i="522"/>
  <c r="AX37" i="522"/>
  <c r="BD37" i="522"/>
  <c r="BE37" i="522" s="1"/>
  <c r="BJ37" i="522"/>
  <c r="AX39" i="522"/>
  <c r="BD39" i="522"/>
  <c r="BJ39" i="522"/>
  <c r="BK39" i="522" s="1"/>
  <c r="AT40" i="522"/>
  <c r="BA40" i="522"/>
  <c r="BG40" i="522"/>
  <c r="BM40" i="522"/>
  <c r="AZ41" i="522"/>
  <c r="BF41" i="522"/>
  <c r="BH41" i="522" s="1"/>
  <c r="BL41" i="522"/>
  <c r="AX43" i="522"/>
  <c r="BD43" i="522"/>
  <c r="BD42" i="522" s="1"/>
  <c r="BJ43" i="522"/>
  <c r="BK43" i="522" s="1"/>
  <c r="AT44" i="522"/>
  <c r="BA44" i="522"/>
  <c r="BG44" i="522"/>
  <c r="BM44" i="522"/>
  <c r="BN463" i="522"/>
  <c r="BM463" i="522"/>
  <c r="BL463" i="522"/>
  <c r="BK463" i="522"/>
  <c r="BJ463" i="522"/>
  <c r="BI463" i="522"/>
  <c r="BH463" i="522"/>
  <c r="BG463" i="522"/>
  <c r="BF463" i="522"/>
  <c r="BE463" i="522"/>
  <c r="BD463" i="522"/>
  <c r="BC463" i="522"/>
  <c r="BB463" i="522"/>
  <c r="BA463" i="522"/>
  <c r="AZ463" i="522"/>
  <c r="AY463" i="522"/>
  <c r="AX463" i="522"/>
  <c r="AW463" i="522"/>
  <c r="BN281" i="522"/>
  <c r="BM281" i="522"/>
  <c r="BL281" i="522"/>
  <c r="BK281" i="522"/>
  <c r="BJ281" i="522"/>
  <c r="BI281" i="522"/>
  <c r="BH281" i="522"/>
  <c r="BG281" i="522"/>
  <c r="BF281" i="522"/>
  <c r="BE281" i="522"/>
  <c r="BD281" i="522"/>
  <c r="BC281" i="522"/>
  <c r="BB281" i="522"/>
  <c r="BA281" i="522"/>
  <c r="AZ281" i="522"/>
  <c r="AY281" i="522"/>
  <c r="AX281" i="522"/>
  <c r="AW281" i="522"/>
  <c r="BN47" i="522"/>
  <c r="BM47" i="522"/>
  <c r="BL47" i="522"/>
  <c r="BK47" i="522"/>
  <c r="BJ47" i="522"/>
  <c r="BI47" i="522"/>
  <c r="BH47" i="522"/>
  <c r="BG47" i="522"/>
  <c r="BF47" i="522"/>
  <c r="BE47" i="522"/>
  <c r="BD47" i="522"/>
  <c r="BC47" i="522"/>
  <c r="BB47" i="522"/>
  <c r="BA47" i="522"/>
  <c r="AZ47" i="522"/>
  <c r="AY47" i="522"/>
  <c r="AX47" i="522"/>
  <c r="AW47" i="522"/>
  <c r="BN7" i="522"/>
  <c r="BL7" i="522"/>
  <c r="BK7" i="522"/>
  <c r="BI7" i="522"/>
  <c r="BH7" i="522"/>
  <c r="BF7" i="522"/>
  <c r="BE7" i="522"/>
  <c r="BC7" i="522"/>
  <c r="BB7" i="522"/>
  <c r="AZ7" i="522"/>
  <c r="AY7" i="522"/>
  <c r="AW7" i="522"/>
  <c r="BM7" i="522"/>
  <c r="BJ7" i="522"/>
  <c r="BG7" i="522"/>
  <c r="BD7" i="522"/>
  <c r="BA7" i="522"/>
  <c r="AX7" i="522"/>
  <c r="BS6" i="527"/>
  <c r="BS11" i="527"/>
  <c r="BS14" i="527"/>
  <c r="BS26" i="522"/>
  <c r="BM26" i="522" s="1"/>
  <c r="BS25" i="522"/>
  <c r="AV25" i="522" s="1"/>
  <c r="BS23" i="522"/>
  <c r="BM23" i="522" s="1"/>
  <c r="BS22" i="522"/>
  <c r="BL22" i="522" s="1"/>
  <c r="BS21" i="522"/>
  <c r="BM21" i="522" s="1"/>
  <c r="BS19" i="522"/>
  <c r="AV19" i="522" s="1"/>
  <c r="BS18" i="522"/>
  <c r="BM18" i="522" s="1"/>
  <c r="BS17" i="522"/>
  <c r="BL17" i="522" s="1"/>
  <c r="BS15" i="522"/>
  <c r="AV15" i="522" s="1"/>
  <c r="BS14" i="522"/>
  <c r="AV14" i="522" s="1"/>
  <c r="BS13" i="522"/>
  <c r="BM13" i="522" s="1"/>
  <c r="BS12" i="522"/>
  <c r="BL12" i="522" s="1"/>
  <c r="AV21" i="522"/>
  <c r="AV12" i="522"/>
  <c r="AV18" i="522"/>
  <c r="AX25" i="522"/>
  <c r="AZ15" i="522"/>
  <c r="BG12" i="522"/>
  <c r="BF26" i="522"/>
  <c r="BM12" i="522"/>
  <c r="BF21" i="522"/>
  <c r="BA12" i="522"/>
  <c r="BD25" i="522"/>
  <c r="BG22" i="522"/>
  <c r="AX15" i="522"/>
  <c r="BG25" i="522"/>
  <c r="BI26" i="522"/>
  <c r="BI23" i="522"/>
  <c r="AW26" i="522"/>
  <c r="BA21" i="522"/>
  <c r="AZ17" i="522"/>
  <c r="BC12" i="522"/>
  <c r="BC22" i="522"/>
  <c r="BF17" i="522"/>
  <c r="BI12" i="522"/>
  <c r="BI22" i="522"/>
  <c r="BL25" i="522"/>
  <c r="BM25" i="522"/>
  <c r="BL26" i="522"/>
  <c r="AZ18" i="522"/>
  <c r="BF18" i="522"/>
  <c r="AX21" i="522"/>
  <c r="BA26" i="522"/>
  <c r="BD21" i="522"/>
  <c r="BG15" i="522"/>
  <c r="BG26" i="522"/>
  <c r="BJ21" i="522"/>
  <c r="BN23" i="527"/>
  <c r="BM23" i="527"/>
  <c r="BL23" i="527"/>
  <c r="BK23" i="527"/>
  <c r="BJ23" i="527"/>
  <c r="BI23" i="527"/>
  <c r="BH23" i="527"/>
  <c r="BG23" i="527"/>
  <c r="BF23" i="527"/>
  <c r="BE23" i="527"/>
  <c r="BD23" i="527"/>
  <c r="BC23" i="527"/>
  <c r="BB23" i="527"/>
  <c r="BA23" i="527"/>
  <c r="AZ23" i="527"/>
  <c r="AY23" i="527"/>
  <c r="AX23" i="527"/>
  <c r="AW23" i="527"/>
  <c r="AT26" i="522"/>
  <c r="AT25" i="522"/>
  <c r="AT23" i="522"/>
  <c r="AT22" i="522"/>
  <c r="AT21" i="522"/>
  <c r="AT19" i="522"/>
  <c r="AT18" i="522"/>
  <c r="AT17" i="522"/>
  <c r="AT13" i="522"/>
  <c r="AT14" i="522"/>
  <c r="AT15" i="522"/>
  <c r="AT12" i="522"/>
  <c r="AQ5" i="522"/>
  <c r="D5" i="537"/>
  <c r="BN11" i="527"/>
  <c r="BK11" i="527"/>
  <c r="BH11" i="527"/>
  <c r="BE11" i="527"/>
  <c r="BB11" i="527"/>
  <c r="AY11" i="527"/>
  <c r="BI49" i="522"/>
  <c r="BM465" i="522"/>
  <c r="BL465" i="522"/>
  <c r="BJ465" i="522"/>
  <c r="BI465" i="522"/>
  <c r="BG465" i="522"/>
  <c r="BF465" i="522"/>
  <c r="BD465" i="522"/>
  <c r="BC465" i="522"/>
  <c r="BA465" i="522"/>
  <c r="AZ465" i="522"/>
  <c r="AX465" i="522"/>
  <c r="AW465" i="522"/>
  <c r="AR465" i="522"/>
  <c r="AQ465" i="522"/>
  <c r="BM283" i="522"/>
  <c r="BL283" i="522"/>
  <c r="BJ283" i="522"/>
  <c r="BI283" i="522"/>
  <c r="BG283" i="522"/>
  <c r="BF283" i="522"/>
  <c r="BD283" i="522"/>
  <c r="BC283" i="522"/>
  <c r="BA283" i="522"/>
  <c r="AZ283" i="522"/>
  <c r="AX283" i="522"/>
  <c r="AW283" i="522"/>
  <c r="AR283" i="522"/>
  <c r="AQ283" i="522"/>
  <c r="BM49" i="522"/>
  <c r="BL49" i="522"/>
  <c r="BG49" i="522"/>
  <c r="BD49" i="522"/>
  <c r="AZ49" i="522"/>
  <c r="BN6" i="527"/>
  <c r="BK6" i="527"/>
  <c r="BH6" i="527"/>
  <c r="BE6" i="527"/>
  <c r="BB6" i="527"/>
  <c r="AY6" i="527"/>
  <c r="BN14" i="527"/>
  <c r="BK14" i="527"/>
  <c r="BH14" i="527"/>
  <c r="BE14" i="527"/>
  <c r="BB14" i="527"/>
  <c r="AY14" i="527"/>
  <c r="D5" i="534"/>
  <c r="D4" i="522"/>
  <c r="D5" i="522"/>
  <c r="E5" i="521"/>
  <c r="B5" i="518" s="1"/>
  <c r="AQ49" i="522"/>
  <c r="BF49" i="522"/>
  <c r="AW49" i="522"/>
  <c r="BA49" i="522"/>
  <c r="BJ49" i="522"/>
  <c r="BK49" i="522" s="1"/>
  <c r="AX49" i="522"/>
  <c r="BC49" i="522"/>
  <c r="AR49" i="522"/>
  <c r="AS6" i="527"/>
  <c r="AS14" i="527"/>
  <c r="AS11" i="527"/>
  <c r="F43" i="521"/>
  <c r="BE33" i="522" l="1"/>
  <c r="BH39" i="522"/>
  <c r="BJ26" i="522"/>
  <c r="BK26" i="522" s="1"/>
  <c r="BJ15" i="522"/>
  <c r="BG21" i="522"/>
  <c r="BD26" i="522"/>
  <c r="BD24" i="522" s="1"/>
  <c r="BD15" i="522"/>
  <c r="BA18" i="522"/>
  <c r="BB18" i="522" s="1"/>
  <c r="BL13" i="522"/>
  <c r="BC18" i="522"/>
  <c r="AX18" i="522"/>
  <c r="AX23" i="522"/>
  <c r="AX26" i="522"/>
  <c r="AX24" i="522" s="1"/>
  <c r="BL23" i="522"/>
  <c r="BI13" i="522"/>
  <c r="BM15" i="522"/>
  <c r="AV13" i="522"/>
  <c r="BG24" i="522"/>
  <c r="BJ23" i="522"/>
  <c r="BK23" i="522" s="1"/>
  <c r="BJ18" i="522"/>
  <c r="BJ13" i="522"/>
  <c r="BK13" i="522" s="1"/>
  <c r="BG23" i="522"/>
  <c r="BG18" i="522"/>
  <c r="BH18" i="522" s="1"/>
  <c r="BG13" i="522"/>
  <c r="BD23" i="522"/>
  <c r="BD18" i="522"/>
  <c r="BD13" i="522"/>
  <c r="BE13" i="522" s="1"/>
  <c r="BA23" i="522"/>
  <c r="BA13" i="522"/>
  <c r="AW21" i="522"/>
  <c r="AY21" i="522" s="1"/>
  <c r="BF23" i="522"/>
  <c r="BF13" i="522"/>
  <c r="BC13" i="522"/>
  <c r="AZ13" i="522"/>
  <c r="AW18" i="522"/>
  <c r="AZ23" i="522"/>
  <c r="AW23" i="522"/>
  <c r="BA15" i="522"/>
  <c r="BB15" i="522" s="1"/>
  <c r="AX13" i="522"/>
  <c r="AW13" i="522"/>
  <c r="BL18" i="522"/>
  <c r="BI18" i="522"/>
  <c r="BC23" i="522"/>
  <c r="BE23" i="522" s="1"/>
  <c r="BI15" i="522"/>
  <c r="BK15" i="522" s="1"/>
  <c r="AZ21" i="522"/>
  <c r="BL21" i="522"/>
  <c r="BN21" i="522" s="1"/>
  <c r="BF15" i="522"/>
  <c r="BH15" i="522" s="1"/>
  <c r="AZ26" i="522"/>
  <c r="BB26" i="522" s="1"/>
  <c r="BI21" i="522"/>
  <c r="AW15" i="522"/>
  <c r="AY15" i="522" s="1"/>
  <c r="AV23" i="522"/>
  <c r="BA25" i="522"/>
  <c r="AX14" i="522"/>
  <c r="AV22" i="522"/>
  <c r="BL24" i="522"/>
  <c r="BJ25" i="522"/>
  <c r="BL14" i="522"/>
  <c r="BI17" i="522"/>
  <c r="BF22" i="522"/>
  <c r="BH22" i="522" s="1"/>
  <c r="BF12" i="522"/>
  <c r="BH12" i="522" s="1"/>
  <c r="BC17" i="522"/>
  <c r="AZ22" i="522"/>
  <c r="AZ12" i="522"/>
  <c r="BB12" i="522" s="1"/>
  <c r="AX17" i="522"/>
  <c r="AW12" i="522"/>
  <c r="BD19" i="522"/>
  <c r="BJ22" i="522"/>
  <c r="BJ20" i="522" s="1"/>
  <c r="BM17" i="522"/>
  <c r="BN17" i="522" s="1"/>
  <c r="BJ12" i="522"/>
  <c r="BK12" i="522" s="1"/>
  <c r="BG14" i="522"/>
  <c r="AX22" i="522"/>
  <c r="BA22" i="522"/>
  <c r="BA20" i="522" s="1"/>
  <c r="AX19" i="522"/>
  <c r="BM19" i="522"/>
  <c r="BM16" i="522" s="1"/>
  <c r="AV17" i="522"/>
  <c r="BL20" i="522"/>
  <c r="AW25" i="522"/>
  <c r="AW24" i="522" s="1"/>
  <c r="AW14" i="522"/>
  <c r="BM14" i="522"/>
  <c r="BJ19" i="522"/>
  <c r="BL19" i="522"/>
  <c r="BL16" i="522" s="1"/>
  <c r="BI25" i="522"/>
  <c r="BI24" i="522" s="1"/>
  <c r="BI19" i="522"/>
  <c r="BI14" i="522"/>
  <c r="BI11" i="522" s="1"/>
  <c r="BF25" i="522"/>
  <c r="BF24" i="522" s="1"/>
  <c r="BF19" i="522"/>
  <c r="BF16" i="522" s="1"/>
  <c r="BF14" i="522"/>
  <c r="BC25" i="522"/>
  <c r="BC19" i="522"/>
  <c r="BC16" i="522" s="1"/>
  <c r="BC14" i="522"/>
  <c r="AZ25" i="522"/>
  <c r="AZ19" i="522"/>
  <c r="AZ16" i="522" s="1"/>
  <c r="AZ14" i="522"/>
  <c r="AX12" i="522"/>
  <c r="AW17" i="522"/>
  <c r="BM22" i="522"/>
  <c r="BN22" i="522" s="1"/>
  <c r="BG17" i="522"/>
  <c r="BH17" i="522" s="1"/>
  <c r="BD12" i="522"/>
  <c r="BA14" i="522"/>
  <c r="BB14" i="522" s="1"/>
  <c r="BJ14" i="522"/>
  <c r="BK14" i="522" s="1"/>
  <c r="BD17" i="522"/>
  <c r="BE17" i="522" s="1"/>
  <c r="BA19" i="522"/>
  <c r="AW22" i="522"/>
  <c r="BD22" i="522"/>
  <c r="BE22" i="522" s="1"/>
  <c r="BA17" i="522"/>
  <c r="BB17" i="522" s="1"/>
  <c r="AW19" i="522"/>
  <c r="BJ17" i="522"/>
  <c r="BG19" i="522"/>
  <c r="BD14" i="522"/>
  <c r="AS465" i="522"/>
  <c r="AY465" i="522"/>
  <c r="BB465" i="522"/>
  <c r="BE465" i="522"/>
  <c r="BH465" i="522"/>
  <c r="BK465" i="522"/>
  <c r="BN465" i="522"/>
  <c r="AS283" i="522"/>
  <c r="AY283" i="522"/>
  <c r="BB283" i="522"/>
  <c r="BE283" i="522"/>
  <c r="BH283" i="522"/>
  <c r="BK283" i="522"/>
  <c r="BN283" i="522"/>
  <c r="BL42" i="522"/>
  <c r="BG38" i="522"/>
  <c r="AY35" i="522"/>
  <c r="BM24" i="522"/>
  <c r="BN24" i="522" s="1"/>
  <c r="BC42" i="522"/>
  <c r="BE42" i="522" s="1"/>
  <c r="BN43" i="522"/>
  <c r="AU29" i="522"/>
  <c r="AS49" i="522"/>
  <c r="BN49" i="522"/>
  <c r="AU34" i="522"/>
  <c r="AU42" i="522"/>
  <c r="BN44" i="522"/>
  <c r="BB44" i="522"/>
  <c r="BN40" i="522"/>
  <c r="BJ42" i="522"/>
  <c r="BE49" i="522"/>
  <c r="BM34" i="522"/>
  <c r="BA34" i="522"/>
  <c r="BB39" i="522"/>
  <c r="BN25" i="522"/>
  <c r="AT20" i="522"/>
  <c r="BH49" i="522"/>
  <c r="AY49" i="522"/>
  <c r="AR44" i="522"/>
  <c r="BM42" i="522"/>
  <c r="BN36" i="522"/>
  <c r="BB49" i="522"/>
  <c r="BN13" i="522"/>
  <c r="BN23" i="522"/>
  <c r="BE31" i="522"/>
  <c r="BN18" i="522"/>
  <c r="AT11" i="522"/>
  <c r="AT16" i="522"/>
  <c r="AT24" i="522"/>
  <c r="BI20" i="522"/>
  <c r="BC15" i="522"/>
  <c r="BC21" i="522"/>
  <c r="BC20" i="522" s="1"/>
  <c r="BL15" i="522"/>
  <c r="BC26" i="522"/>
  <c r="BE26" i="522" s="1"/>
  <c r="AV26" i="522"/>
  <c r="AV24" i="522" s="1"/>
  <c r="AW42" i="522"/>
  <c r="AV11" i="522"/>
  <c r="BN26" i="522"/>
  <c r="AT42" i="522"/>
  <c r="AU38" i="522"/>
  <c r="AY36" i="522"/>
  <c r="BN12" i="522"/>
  <c r="BA42" i="522"/>
  <c r="AY37" i="522"/>
  <c r="AX34" i="522"/>
  <c r="BK21" i="522"/>
  <c r="BG42" i="522"/>
  <c r="BF34" i="522"/>
  <c r="BB33" i="522"/>
  <c r="AY32" i="522"/>
  <c r="BL30" i="522"/>
  <c r="AZ30" i="522"/>
  <c r="BM32" i="522"/>
  <c r="BA32" i="522"/>
  <c r="BA29" i="522" s="1"/>
  <c r="BI31" i="522"/>
  <c r="BK31" i="522" s="1"/>
  <c r="AW31" i="522"/>
  <c r="AY31" i="522" s="1"/>
  <c r="BD30" i="522"/>
  <c r="BM31" i="522"/>
  <c r="BC30" i="522"/>
  <c r="BC29" i="522" s="1"/>
  <c r="BE41" i="522"/>
  <c r="BI30" i="522"/>
  <c r="BK30" i="522" s="1"/>
  <c r="BE44" i="522"/>
  <c r="BG37" i="522"/>
  <c r="BH37" i="522" s="1"/>
  <c r="AT37" i="522"/>
  <c r="BC36" i="522"/>
  <c r="BL35" i="522"/>
  <c r="AZ35" i="522"/>
  <c r="AT31" i="522"/>
  <c r="BI42" i="522"/>
  <c r="BF43" i="522"/>
  <c r="BH43" i="522" s="1"/>
  <c r="BM41" i="522"/>
  <c r="BN41" i="522" s="1"/>
  <c r="BA41" i="522"/>
  <c r="BA38" i="522" s="1"/>
  <c r="BI40" i="522"/>
  <c r="BK40" i="522" s="1"/>
  <c r="BL39" i="522"/>
  <c r="BL37" i="522"/>
  <c r="BN37" i="522" s="1"/>
  <c r="AZ37" i="522"/>
  <c r="BB37" i="522" s="1"/>
  <c r="BG36" i="522"/>
  <c r="BH36" i="522" s="1"/>
  <c r="AT36" i="522"/>
  <c r="BD35" i="522"/>
  <c r="AR35" i="522" s="1"/>
  <c r="BI33" i="522"/>
  <c r="AW33" i="522"/>
  <c r="AY33" i="522" s="1"/>
  <c r="BD32" i="522"/>
  <c r="BE32" i="522" s="1"/>
  <c r="BL31" i="522"/>
  <c r="AZ31" i="522"/>
  <c r="BB31" i="522" s="1"/>
  <c r="BG30" i="522"/>
  <c r="BH30" i="522" s="1"/>
  <c r="AT30" i="522"/>
  <c r="AZ40" i="522"/>
  <c r="AQ40" i="522" s="1"/>
  <c r="AT39" i="522"/>
  <c r="AT38" i="522" s="1"/>
  <c r="BF32" i="522"/>
  <c r="BF29" i="522" s="1"/>
  <c r="AX40" i="522"/>
  <c r="AY40" i="522" s="1"/>
  <c r="BL33" i="522"/>
  <c r="BN33" i="522" s="1"/>
  <c r="AZ32" i="522"/>
  <c r="BM39" i="522"/>
  <c r="BM38" i="522" s="1"/>
  <c r="BJ33" i="522"/>
  <c r="BJ29" i="522" s="1"/>
  <c r="BD40" i="522"/>
  <c r="BE40" i="522" s="1"/>
  <c r="AW39" i="522"/>
  <c r="AY39" i="522" s="1"/>
  <c r="BL32" i="522"/>
  <c r="AV30" i="522"/>
  <c r="AV31" i="522"/>
  <c r="AV32" i="522"/>
  <c r="AV33" i="522"/>
  <c r="AV35" i="522"/>
  <c r="AV36" i="522"/>
  <c r="AV37" i="522"/>
  <c r="AV39" i="522"/>
  <c r="AV40" i="522"/>
  <c r="AV41" i="522"/>
  <c r="AV43" i="522"/>
  <c r="AV44" i="522"/>
  <c r="AQ18" i="522"/>
  <c r="BE25" i="522"/>
  <c r="BB21" i="522"/>
  <c r="AR21" i="522"/>
  <c r="AV16" i="522"/>
  <c r="BK37" i="522"/>
  <c r="AQ44" i="522"/>
  <c r="BH21" i="522"/>
  <c r="BF20" i="522"/>
  <c r="BK44" i="522"/>
  <c r="AY44" i="522"/>
  <c r="AR43" i="522"/>
  <c r="BH40" i="522"/>
  <c r="AY23" i="522"/>
  <c r="BF38" i="522"/>
  <c r="AY41" i="522"/>
  <c r="BH44" i="522"/>
  <c r="BI34" i="522"/>
  <c r="BJ34" i="522"/>
  <c r="AX29" i="522"/>
  <c r="BE43" i="522"/>
  <c r="BC38" i="522"/>
  <c r="AW34" i="522"/>
  <c r="AZ42" i="522"/>
  <c r="AY43" i="522"/>
  <c r="AX42" i="522"/>
  <c r="BK32" i="522"/>
  <c r="BE39" i="522"/>
  <c r="AQ41" i="522"/>
  <c r="BJ38" i="522"/>
  <c r="BK36" i="522"/>
  <c r="BK35" i="522"/>
  <c r="AY30" i="522"/>
  <c r="BH26" i="522"/>
  <c r="BB43" i="522"/>
  <c r="BH31" i="522"/>
  <c r="F4" i="521"/>
  <c r="BN15" i="522" l="1"/>
  <c r="BM11" i="522"/>
  <c r="AY18" i="522"/>
  <c r="BJ24" i="522"/>
  <c r="AR15" i="522"/>
  <c r="AX20" i="522"/>
  <c r="AR26" i="522"/>
  <c r="AY26" i="522"/>
  <c r="BG20" i="522"/>
  <c r="AQ13" i="522"/>
  <c r="BH25" i="522"/>
  <c r="AQ19" i="522"/>
  <c r="AR25" i="522"/>
  <c r="BK17" i="522"/>
  <c r="BH13" i="522"/>
  <c r="BF11" i="522"/>
  <c r="BK22" i="522"/>
  <c r="AQ12" i="522"/>
  <c r="AV20" i="522"/>
  <c r="BI38" i="522"/>
  <c r="BK38" i="522" s="1"/>
  <c r="AY24" i="522"/>
  <c r="AY25" i="522"/>
  <c r="AX11" i="522"/>
  <c r="BN14" i="522"/>
  <c r="AR18" i="522"/>
  <c r="AS18" i="522" s="1"/>
  <c r="AW16" i="522"/>
  <c r="AZ20" i="522"/>
  <c r="BB20" i="522" s="1"/>
  <c r="AR19" i="522"/>
  <c r="AS19" i="522" s="1"/>
  <c r="BH14" i="522"/>
  <c r="AX16" i="522"/>
  <c r="AY16" i="522" s="1"/>
  <c r="BK20" i="522"/>
  <c r="BG11" i="522"/>
  <c r="BH11" i="522" s="1"/>
  <c r="BK18" i="522"/>
  <c r="AR23" i="522"/>
  <c r="BE18" i="522"/>
  <c r="BC11" i="522"/>
  <c r="BK25" i="522"/>
  <c r="BN19" i="522"/>
  <c r="AY12" i="522"/>
  <c r="BB25" i="522"/>
  <c r="AZ11" i="522"/>
  <c r="BK24" i="522"/>
  <c r="BJ11" i="522"/>
  <c r="BK11" i="522" s="1"/>
  <c r="AR14" i="522"/>
  <c r="BD20" i="522"/>
  <c r="BE20" i="522" s="1"/>
  <c r="BA24" i="522"/>
  <c r="AR24" i="522" s="1"/>
  <c r="AQ25" i="522"/>
  <c r="AS25" i="522" s="1"/>
  <c r="BE19" i="522"/>
  <c r="AY17" i="522"/>
  <c r="AW11" i="522"/>
  <c r="AQ23" i="522"/>
  <c r="AW20" i="522"/>
  <c r="AY20" i="522" s="1"/>
  <c r="BE14" i="522"/>
  <c r="BB13" i="522"/>
  <c r="BD16" i="522"/>
  <c r="AR13" i="522"/>
  <c r="AS13" i="522" s="1"/>
  <c r="BJ16" i="522"/>
  <c r="AY13" i="522"/>
  <c r="AR17" i="522"/>
  <c r="AQ21" i="522"/>
  <c r="AS21" i="522" s="1"/>
  <c r="BA11" i="522"/>
  <c r="AZ24" i="522"/>
  <c r="BH24" i="522"/>
  <c r="AQ14" i="522"/>
  <c r="AS14" i="522" s="1"/>
  <c r="AY19" i="522"/>
  <c r="BA16" i="522"/>
  <c r="BB16" i="522" s="1"/>
  <c r="AR12" i="522"/>
  <c r="BB19" i="522"/>
  <c r="AQ43" i="522"/>
  <c r="AS43" i="522" s="1"/>
  <c r="AR22" i="522"/>
  <c r="BM20" i="522"/>
  <c r="BN20" i="522" s="1"/>
  <c r="AY14" i="522"/>
  <c r="BE12" i="522"/>
  <c r="AQ22" i="522"/>
  <c r="AQ17" i="522"/>
  <c r="BI16" i="522"/>
  <c r="AQ16" i="522" s="1"/>
  <c r="BB23" i="522"/>
  <c r="BH23" i="522"/>
  <c r="BD11" i="522"/>
  <c r="BG16" i="522"/>
  <c r="BH16" i="522" s="1"/>
  <c r="BE16" i="522"/>
  <c r="BI29" i="522"/>
  <c r="BI28" i="522" s="1"/>
  <c r="AY22" i="522"/>
  <c r="BB22" i="522"/>
  <c r="BH19" i="522"/>
  <c r="BK19" i="522"/>
  <c r="BN42" i="522"/>
  <c r="AY34" i="522"/>
  <c r="BH38" i="522"/>
  <c r="BL11" i="522"/>
  <c r="BN11" i="522" s="1"/>
  <c r="BN16" i="522"/>
  <c r="BF42" i="522"/>
  <c r="BH42" i="522" s="1"/>
  <c r="AU28" i="522"/>
  <c r="AR31" i="522"/>
  <c r="BB42" i="522"/>
  <c r="AQ32" i="522"/>
  <c r="AW29" i="522"/>
  <c r="AY29" i="522" s="1"/>
  <c r="BH32" i="522"/>
  <c r="AQ35" i="522"/>
  <c r="AS35" i="522" s="1"/>
  <c r="AQ37" i="522"/>
  <c r="BK42" i="522"/>
  <c r="AT10" i="522"/>
  <c r="BE21" i="522"/>
  <c r="AQ26" i="522"/>
  <c r="AQ39" i="522"/>
  <c r="BC24" i="522"/>
  <c r="BE24" i="522" s="1"/>
  <c r="AQ31" i="522"/>
  <c r="AQ30" i="522"/>
  <c r="AV34" i="522"/>
  <c r="BB32" i="522"/>
  <c r="BB41" i="522"/>
  <c r="AS44" i="522"/>
  <c r="AR33" i="522"/>
  <c r="AX38" i="522"/>
  <c r="AX28" i="522" s="1"/>
  <c r="BN31" i="522"/>
  <c r="AV29" i="522"/>
  <c r="AR32" i="522"/>
  <c r="BN32" i="522"/>
  <c r="AR40" i="522"/>
  <c r="AS40" i="522" s="1"/>
  <c r="BD38" i="522"/>
  <c r="BE38" i="522" s="1"/>
  <c r="BD34" i="522"/>
  <c r="BE30" i="522"/>
  <c r="AR41" i="522"/>
  <c r="AS41" i="522" s="1"/>
  <c r="BG34" i="522"/>
  <c r="BH34" i="522" s="1"/>
  <c r="BE35" i="522"/>
  <c r="BG29" i="522"/>
  <c r="AR30" i="522"/>
  <c r="AR39" i="522"/>
  <c r="AQ15" i="522"/>
  <c r="AS15" i="522" s="1"/>
  <c r="AV42" i="522"/>
  <c r="BE15" i="522"/>
  <c r="AR37" i="522"/>
  <c r="BH20" i="522"/>
  <c r="AV38" i="522"/>
  <c r="BB40" i="522"/>
  <c r="AZ38" i="522"/>
  <c r="BB38" i="522" s="1"/>
  <c r="BB35" i="522"/>
  <c r="AZ34" i="522"/>
  <c r="BB34" i="522" s="1"/>
  <c r="AQ36" i="522"/>
  <c r="BM29" i="522"/>
  <c r="BM28" i="522" s="1"/>
  <c r="BB30" i="522"/>
  <c r="AZ29" i="522"/>
  <c r="AZ28" i="522" s="1"/>
  <c r="BE36" i="522"/>
  <c r="AQ33" i="522"/>
  <c r="BK33" i="522"/>
  <c r="AT34" i="522"/>
  <c r="AR36" i="522"/>
  <c r="BL38" i="522"/>
  <c r="BN38" i="522" s="1"/>
  <c r="BN39" i="522"/>
  <c r="AT29" i="522"/>
  <c r="BN35" i="522"/>
  <c r="BL34" i="522"/>
  <c r="BN34" i="522" s="1"/>
  <c r="AW38" i="522"/>
  <c r="BD29" i="522"/>
  <c r="BN30" i="522"/>
  <c r="BL29" i="522"/>
  <c r="BC34" i="522"/>
  <c r="BF10" i="522"/>
  <c r="AV10" i="522"/>
  <c r="BA28" i="522"/>
  <c r="BK34" i="522"/>
  <c r="AY42" i="522"/>
  <c r="AR42" i="522"/>
  <c r="BJ28" i="522"/>
  <c r="AS26" i="522" l="1"/>
  <c r="AY11" i="522"/>
  <c r="AS12" i="522"/>
  <c r="AQ42" i="522"/>
  <c r="BL10" i="522"/>
  <c r="BF28" i="522"/>
  <c r="AX10" i="522"/>
  <c r="BJ10" i="522"/>
  <c r="AS37" i="522"/>
  <c r="AZ10" i="522"/>
  <c r="BI10" i="522"/>
  <c r="AW10" i="522"/>
  <c r="BG10" i="522"/>
  <c r="BH10" i="522" s="1"/>
  <c r="AR11" i="522"/>
  <c r="AQ20" i="522"/>
  <c r="BE11" i="522"/>
  <c r="AR20" i="522"/>
  <c r="BB11" i="522"/>
  <c r="AQ11" i="522"/>
  <c r="AS17" i="522"/>
  <c r="AS22" i="522"/>
  <c r="BB24" i="522"/>
  <c r="AS23" i="522"/>
  <c r="AS31" i="522"/>
  <c r="BK16" i="522"/>
  <c r="AS33" i="522"/>
  <c r="BM10" i="522"/>
  <c r="AR16" i="522"/>
  <c r="AS16" i="522" s="1"/>
  <c r="BA10" i="522"/>
  <c r="BD10" i="522"/>
  <c r="BK29" i="522"/>
  <c r="BG28" i="522"/>
  <c r="BH28" i="522" s="1"/>
  <c r="AW28" i="522"/>
  <c r="AY28" i="522" s="1"/>
  <c r="AS32" i="522"/>
  <c r="AT28" i="522"/>
  <c r="BC10" i="522"/>
  <c r="AR29" i="522"/>
  <c r="BH29" i="522"/>
  <c r="AR38" i="522"/>
  <c r="BB28" i="522"/>
  <c r="BK28" i="522"/>
  <c r="AS39" i="522"/>
  <c r="AQ24" i="522"/>
  <c r="AS24" i="522" s="1"/>
  <c r="AS42" i="522"/>
  <c r="AS30" i="522"/>
  <c r="BE34" i="522"/>
  <c r="BD28" i="522"/>
  <c r="AR34" i="522"/>
  <c r="AV28" i="522"/>
  <c r="BE29" i="522"/>
  <c r="BN10" i="522"/>
  <c r="BC28" i="522"/>
  <c r="AQ38" i="522"/>
  <c r="BB29" i="522"/>
  <c r="AS36" i="522"/>
  <c r="AY38" i="522"/>
  <c r="BL28" i="522"/>
  <c r="BN28" i="522" s="1"/>
  <c r="BN29" i="522"/>
  <c r="AQ34" i="522"/>
  <c r="AQ29" i="522"/>
  <c r="AS20" i="522" l="1"/>
  <c r="BK10" i="522"/>
  <c r="AS11" i="522"/>
  <c r="AY10" i="522"/>
  <c r="BB10" i="522"/>
  <c r="AR10" i="522"/>
  <c r="BE10" i="522"/>
  <c r="AQ10" i="522"/>
  <c r="AS38" i="522"/>
  <c r="AR28" i="522"/>
  <c r="AQ28" i="522"/>
  <c r="BE28" i="522"/>
  <c r="AS29" i="522"/>
  <c r="AS34" i="522"/>
  <c r="AS10" i="522" l="1"/>
  <c r="AS28" i="522"/>
</calcChain>
</file>

<file path=xl/comments1.xml><?xml version="1.0" encoding="utf-8"?>
<comments xmlns="http://schemas.openxmlformats.org/spreadsheetml/2006/main">
  <authors>
    <author>KAV</author>
    <author>KAA</author>
  </authors>
  <commentList>
    <comment ref="M7" authorId="0" shapeId="0">
      <text>
        <r>
          <rPr>
            <sz val="9"/>
            <color indexed="81"/>
            <rFont val="Tahoma"/>
            <family val="2"/>
            <charset val="204"/>
          </rPr>
          <t>Нарастающим итогом за 
предыдущие периоды</t>
        </r>
      </text>
    </comment>
    <comment ref="AG12" authorId="1" shapeId="0">
      <text>
        <r>
          <rPr>
            <sz val="9"/>
            <color indexed="81"/>
            <rFont val="Tahoma"/>
            <family val="2"/>
            <charset val="204"/>
          </rPr>
          <t>расходы на капитальные вложения (инвестиции)</t>
        </r>
      </text>
    </comment>
    <comment ref="AG30" authorId="1" shapeId="0">
      <text>
        <r>
          <rPr>
            <sz val="9"/>
            <color indexed="81"/>
            <rFont val="Tahoma"/>
            <family val="2"/>
            <charset val="204"/>
          </rPr>
          <t>расходы на капитальные вложения (инвестиции)</t>
        </r>
      </text>
    </comment>
    <comment ref="M47" authorId="0" shapeId="0">
      <text>
        <r>
          <rPr>
            <sz val="9"/>
            <color indexed="81"/>
            <rFont val="Tahoma"/>
            <family val="2"/>
            <charset val="204"/>
          </rPr>
          <t>Нарастающим итогом за 
предыдущие периоды</t>
        </r>
      </text>
    </comment>
    <comment ref="M281" authorId="0" shapeId="0">
      <text>
        <r>
          <rPr>
            <sz val="9"/>
            <color indexed="81"/>
            <rFont val="Tahoma"/>
            <family val="2"/>
            <charset val="204"/>
          </rPr>
          <t>Нарастающим итогом за 
предыдущие периоды</t>
        </r>
      </text>
    </comment>
    <comment ref="M463" authorId="0" shapeId="0">
      <text>
        <r>
          <rPr>
            <sz val="9"/>
            <color indexed="81"/>
            <rFont val="Tahoma"/>
            <family val="2"/>
            <charset val="204"/>
          </rPr>
          <t>Нарастающим итогом за 
предыдущие периоды</t>
        </r>
      </text>
    </comment>
  </commentList>
</comments>
</file>

<file path=xl/comments2.xml><?xml version="1.0" encoding="utf-8"?>
<comments xmlns="http://schemas.openxmlformats.org/spreadsheetml/2006/main">
  <authors>
    <author>KAV</author>
  </authors>
  <commentList>
    <comment ref="M23" authorId="0" shapeId="0">
      <text>
        <r>
          <rPr>
            <sz val="9"/>
            <color indexed="81"/>
            <rFont val="Tahoma"/>
            <family val="2"/>
            <charset val="204"/>
          </rPr>
          <t>Нарастающим итогом за 
предыдущие периоды</t>
        </r>
      </text>
    </comment>
  </commentList>
</comments>
</file>

<file path=xl/sharedStrings.xml><?xml version="1.0" encoding="utf-8"?>
<sst xmlns="http://schemas.openxmlformats.org/spreadsheetml/2006/main" count="5036" uniqueCount="1042">
  <si>
    <t>2017</t>
  </si>
  <si>
    <t>2018</t>
  </si>
  <si>
    <t>2019</t>
  </si>
  <si>
    <t>2020</t>
  </si>
  <si>
    <t>2021</t>
  </si>
  <si>
    <t>2022</t>
  </si>
  <si>
    <t>2023</t>
  </si>
  <si>
    <t>2024</t>
  </si>
  <si>
    <t>2025</t>
  </si>
  <si>
    <t>2026</t>
  </si>
  <si>
    <t>2027</t>
  </si>
  <si>
    <t>2028</t>
  </si>
  <si>
    <t>2029</t>
  </si>
  <si>
    <t>2030</t>
  </si>
  <si>
    <t>ИП</t>
  </si>
  <si>
    <t>ist_fin_list</t>
  </si>
  <si>
    <t>Ответственный за предоставление информации
 (от регулируемой организации)</t>
  </si>
  <si>
    <t>logical</t>
  </si>
  <si>
    <t>да</t>
  </si>
  <si>
    <t>нет</t>
  </si>
  <si>
    <t>year_list</t>
  </si>
  <si>
    <t>2014</t>
  </si>
  <si>
    <t>2015</t>
  </si>
  <si>
    <t>2016</t>
  </si>
  <si>
    <t>Добавить ист. фин.</t>
  </si>
  <si>
    <t>3.3</t>
  </si>
  <si>
    <t>et_union</t>
  </si>
  <si>
    <t>REESTR_MO</t>
  </si>
  <si>
    <t>E-mail:</t>
  </si>
  <si>
    <t>Фамилия, имя, отчество</t>
  </si>
  <si>
    <t>Контактный телефон</t>
  </si>
  <si>
    <t>Должность</t>
  </si>
  <si>
    <t>e-mail</t>
  </si>
  <si>
    <t>Республика Татарстан</t>
  </si>
  <si>
    <t>Ссылка</t>
  </si>
  <si>
    <t>Причина</t>
  </si>
  <si>
    <t>№ п/п</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</si>
  <si>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</si>
  <si>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</si>
  <si>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</si>
  <si>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</si>
  <si>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</si>
  <si>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</si>
  <si>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</si>
  <si>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</si>
  <si>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</si>
  <si>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</si>
  <si>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</si>
  <si>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</si>
  <si>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</si>
  <si>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</si>
  <si>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</si>
  <si>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</si>
  <si>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</si>
  <si>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</si>
  <si>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</si>
  <si>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</si>
  <si>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</si>
  <si>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</si>
  <si>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</si>
  <si>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</si>
  <si>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</si>
  <si>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</si>
  <si>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</si>
  <si>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</si>
  <si>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</si>
  <si>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</si>
  <si>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</si>
  <si>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</si>
  <si>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</si>
  <si>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</si>
  <si>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</si>
  <si>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</si>
  <si>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</si>
  <si>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</si>
  <si>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</si>
  <si>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</si>
  <si>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</si>
  <si>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</si>
  <si>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</si>
  <si>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</si>
  <si>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</si>
  <si>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</si>
  <si>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</si>
  <si>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</si>
  <si>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</si>
  <si>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</si>
  <si>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</si>
  <si>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</si>
  <si>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</si>
  <si>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</si>
  <si>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</si>
  <si>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</si>
  <si>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</si>
  <si>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</si>
  <si>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</si>
  <si>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</si>
  <si>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</si>
  <si>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</si>
  <si>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</si>
  <si>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</si>
  <si>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</si>
  <si>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</si>
  <si>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</si>
  <si>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</si>
  <si>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</si>
  <si>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</si>
  <si>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</si>
  <si>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</si>
  <si>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</si>
  <si>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</si>
  <si>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</si>
  <si>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</si>
  <si>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</si>
  <si>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</si>
  <si>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</si>
  <si>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</si>
  <si>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</si>
  <si>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</si>
  <si>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</si>
  <si>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</si>
  <si>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Дистрибутивы:</t>
  </si>
  <si>
    <t>Субъект РФ</t>
  </si>
  <si>
    <t>Период регулирования</t>
  </si>
  <si>
    <t>ИНН</t>
  </si>
  <si>
    <t>КПП</t>
  </si>
  <si>
    <t>Комментарии</t>
  </si>
  <si>
    <t>Результат проверки</t>
  </si>
  <si>
    <t>Расчетные листы</t>
  </si>
  <si>
    <t>Скрытые листы</t>
  </si>
  <si>
    <t>Инструкция</t>
  </si>
  <si>
    <t>TEHSHEET</t>
  </si>
  <si>
    <t>Титульный</t>
  </si>
  <si>
    <t>AllSheetsInThisWorkbook</t>
  </si>
  <si>
    <t>Проверка</t>
  </si>
  <si>
    <t>REESTR_ORG</t>
  </si>
  <si>
    <t>modProv</t>
  </si>
  <si>
    <t>modfrmReestr</t>
  </si>
  <si>
    <t>г.Байконур</t>
  </si>
  <si>
    <t>г.Санкт-Петербург</t>
  </si>
  <si>
    <t>REGION</t>
  </si>
  <si>
    <t>Всего</t>
  </si>
  <si>
    <t>Дата/Время</t>
  </si>
  <si>
    <t>Сообщение</t>
  </si>
  <si>
    <t>Статус</t>
  </si>
  <si>
    <t>modClassifierValidate</t>
  </si>
  <si>
    <t>Лог обновления</t>
  </si>
  <si>
    <t>modReestr</t>
  </si>
  <si>
    <t>modUpdTemplMain</t>
  </si>
  <si>
    <t>Юридический адрес</t>
  </si>
  <si>
    <t>Почтовый адрес</t>
  </si>
  <si>
    <t>Наименование организации</t>
  </si>
  <si>
    <t>3.1</t>
  </si>
  <si>
    <t>3.2</t>
  </si>
  <si>
    <t/>
  </si>
  <si>
    <t>Организационно-правовая форма</t>
  </si>
  <si>
    <t>Вид деятельности</t>
  </si>
  <si>
    <t>Муниципальный район</t>
  </si>
  <si>
    <t>Муниципальное образование</t>
  </si>
  <si>
    <t>ОКТМО</t>
  </si>
  <si>
    <t>Адрес регулируемой организации</t>
  </si>
  <si>
    <t>Источник финансирования</t>
  </si>
  <si>
    <t>Производство тепловой энергии</t>
  </si>
  <si>
    <t>Наименование строек</t>
  </si>
  <si>
    <t>Передача теплоэнергии по региональным тепловым сетям</t>
  </si>
  <si>
    <t>Прочие объекты и мероприятия, относимые к регулируемому виду деятельности</t>
  </si>
  <si>
    <t>Период реализации ИП</t>
  </si>
  <si>
    <t>modFill</t>
  </si>
  <si>
    <t>Добавить комментарий</t>
  </si>
  <si>
    <t>et_LisComm</t>
  </si>
  <si>
    <t xml:space="preserve"> (требуется обновление)</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</si>
  <si>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</si>
  <si>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</si>
  <si>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</si>
  <si>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</si>
  <si>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</si>
  <si>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ФИО:</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</si>
  <si>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</si>
  <si>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</si>
  <si>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</si>
  <si>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</si>
  <si>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</si>
  <si>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month_list</t>
  </si>
  <si>
    <t>Январь</t>
  </si>
  <si>
    <t>Февраль</t>
  </si>
  <si>
    <t>Март</t>
  </si>
  <si>
    <t>Апрель</t>
  </si>
  <si>
    <t>Май</t>
  </si>
  <si>
    <t>Июнь</t>
  </si>
  <si>
    <t>Июль</t>
  </si>
  <si>
    <t>Август</t>
  </si>
  <si>
    <t>Сентябрь</t>
  </si>
  <si>
    <t>Октябрь</t>
  </si>
  <si>
    <t>Ноябрь</t>
  </si>
  <si>
    <t>Декабрь</t>
  </si>
  <si>
    <t>Группа, к которой относятся мероприятия инвестиционной программы</t>
  </si>
  <si>
    <t>Подгруппа, к которой относятся мероприятия инвестиционной программы</t>
  </si>
  <si>
    <t>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</si>
  <si>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</si>
  <si>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Реконструкция или модернизация существующих объектов теплоснабжения в целях снижения уровня износа существующих объектов теплоснабжения</t>
  </si>
  <si>
    <t>Мероприятия, направленные на повышение экологической эффективности</t>
  </si>
  <si>
    <t>Вывод из эксплуатации, консервации и демонтаж объектов теплоснабжения</t>
  </si>
  <si>
    <t>podgroup_1_list</t>
  </si>
  <si>
    <t>podgroup_3_list</t>
  </si>
  <si>
    <t>podgroup_5_list</t>
  </si>
  <si>
    <t>строительство новых тепловых сетей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</si>
  <si>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</si>
  <si>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</si>
  <si>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</si>
  <si>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реконструкция или модернизация существующих тепловых сетей</t>
  </si>
  <si>
    <t>реконструкция или модернизация существующих объектов теплоснабжения за исключением тепловых сетей</t>
  </si>
  <si>
    <t>вывод из эксплуатации, консервация и демонтаж иных объектов теплоснабжения, за исключением тепловых сетей</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</si>
  <si>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</si>
  <si>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modInstruction</t>
  </si>
  <si>
    <t>modfrmCheckUpdates</t>
  </si>
  <si>
    <t>вывод из эксплуатации, консервация и демонтаж тепловых сетей</t>
  </si>
  <si>
    <t>Мероприятия, направленные на повышение энергоэффективности в сфере теплоснабжения</t>
  </si>
  <si>
    <t>ip_list</t>
  </si>
  <si>
    <t>Собственные средства</t>
  </si>
  <si>
    <t>1.1</t>
  </si>
  <si>
    <t>1.2</t>
  </si>
  <si>
    <t>Амортизационные отчисления</t>
  </si>
  <si>
    <t>1.3</t>
  </si>
  <si>
    <t>Прочие собственные средства</t>
  </si>
  <si>
    <t>Привлеченные средства</t>
  </si>
  <si>
    <t>2.1</t>
  </si>
  <si>
    <t>Кредиты</t>
  </si>
  <si>
    <t>2.2</t>
  </si>
  <si>
    <t>Займы</t>
  </si>
  <si>
    <t>2.3</t>
  </si>
  <si>
    <t>Прочие привлеченные средства</t>
  </si>
  <si>
    <t>Бюджетное финансирование</t>
  </si>
  <si>
    <t>Федеральный бюджет</t>
  </si>
  <si>
    <t>Бюджет субъекта РФ</t>
  </si>
  <si>
    <t>Бюджет муниципального образования</t>
  </si>
  <si>
    <t>Прочие источники финансирования</t>
  </si>
  <si>
    <t>4.1</t>
  </si>
  <si>
    <t>Лизинг</t>
  </si>
  <si>
    <t>4.2</t>
  </si>
  <si>
    <t>Прочие</t>
  </si>
  <si>
    <t>Прибыль направляемая на инвестиции</t>
  </si>
  <si>
    <t>begin_year_list</t>
  </si>
  <si>
    <t>2003</t>
  </si>
  <si>
    <t>2004</t>
  </si>
  <si>
    <t>2005</t>
  </si>
  <si>
    <t>2006</t>
  </si>
  <si>
    <t>2007</t>
  </si>
  <si>
    <t>2008</t>
  </si>
  <si>
    <t>2009</t>
  </si>
  <si>
    <t>2010</t>
  </si>
  <si>
    <t>2011</t>
  </si>
  <si>
    <t>2012</t>
  </si>
  <si>
    <t>2013</t>
  </si>
  <si>
    <t>all_year_list</t>
  </si>
  <si>
    <t>Период реализации согласно ИП, лет</t>
  </si>
  <si>
    <t>г.Севастополь</t>
  </si>
  <si>
    <t>Республика Крым</t>
  </si>
  <si>
    <t>•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</si>
  <si>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Консультации:</t>
  </si>
  <si>
    <t>Обратиться за помощью</t>
  </si>
  <si>
    <t>Перейти</t>
  </si>
  <si>
    <t>Отчётные формы:</t>
  </si>
  <si>
    <t>Перейти к разделу</t>
  </si>
  <si>
    <t>Контакты специалистов ЦА ФАС России:</t>
  </si>
  <si>
    <t>Руководство по загрузке документов</t>
  </si>
  <si>
    <t>Тип муниципального образования</t>
  </si>
  <si>
    <t>Плановый год ввода в эксплуатацию / выполнения мероприятия</t>
  </si>
  <si>
    <t>Стадия выполнения, %</t>
  </si>
  <si>
    <t>1</t>
  </si>
  <si>
    <t>spr_pok_kach</t>
  </si>
  <si>
    <t>по организации</t>
  </si>
  <si>
    <t>по отдельным мероприятиям</t>
  </si>
  <si>
    <t>по организации и мероприятиям</t>
  </si>
  <si>
    <t>2031</t>
  </si>
  <si>
    <t>2032</t>
  </si>
  <si>
    <t>modfrmRegion</t>
  </si>
  <si>
    <t>mod_00</t>
  </si>
  <si>
    <t>mod_01</t>
  </si>
  <si>
    <t>et_ws_01_obj</t>
  </si>
  <si>
    <t>ИП утверждена с НДС</t>
  </si>
  <si>
    <t>Наименование ИП</t>
  </si>
  <si>
    <t>Объект инфраструктуры ТЭ</t>
  </si>
  <si>
    <t>Добавить объект инфраструктуры</t>
  </si>
  <si>
    <t>Внесены изменения по источникам финансирования</t>
  </si>
  <si>
    <t>et_ws_01_m</t>
  </si>
  <si>
    <t>et_ws_01_ifin</t>
  </si>
  <si>
    <t>Комментарий</t>
  </si>
  <si>
    <t>et_com</t>
  </si>
  <si>
    <t>Причина прекращения действия ИП</t>
  </si>
  <si>
    <t>2033</t>
  </si>
  <si>
    <t>spr_ip_end_list</t>
  </si>
  <si>
    <t>прекращение финансирования</t>
  </si>
  <si>
    <t>выполнение ИП ранее заявленного срока</t>
  </si>
  <si>
    <t>Ссылка на обосновывающие материалы (ИП прекратила действие)</t>
  </si>
  <si>
    <t>spr_ip_type_list</t>
  </si>
  <si>
    <t>новая ИП</t>
  </si>
  <si>
    <t>продолжение ИП</t>
  </si>
  <si>
    <t>прекращение действия ИП</t>
  </si>
  <si>
    <t>Всего утверждено на весь период реализации ИП (план)</t>
  </si>
  <si>
    <t>Всего утверждено на весь период реализации ИП (уточненный план)</t>
  </si>
  <si>
    <t>Всего утверждено на весь период реализации ИП (дельта)</t>
  </si>
  <si>
    <t xml:space="preserve">Всего утверждено на предыдущий период реализации ИП </t>
  </si>
  <si>
    <t>mod_com</t>
  </si>
  <si>
    <t>Тип отчета</t>
  </si>
  <si>
    <t>spr_type_report</t>
  </si>
  <si>
    <t>план</t>
  </si>
  <si>
    <t>корректировка</t>
  </si>
  <si>
    <t>Данные по источникам финансирования для объекта инфраструктуры или мероприятия в целом</t>
  </si>
  <si>
    <t>Наименование объекта</t>
  </si>
  <si>
    <t>Тип объекта</t>
  </si>
  <si>
    <t>Адрес объекта</t>
  </si>
  <si>
    <t>Населенный пункт</t>
  </si>
  <si>
    <t>улица, проезд, проспект, переулок, и т.п.</t>
  </si>
  <si>
    <t>дом, корпус, строение</t>
  </si>
  <si>
    <t>Территория оказания услуг</t>
  </si>
  <si>
    <t>№ объекта</t>
  </si>
  <si>
    <t>№ источника</t>
  </si>
  <si>
    <t>1.4</t>
  </si>
  <si>
    <t>Дата начала ИП</t>
  </si>
  <si>
    <t>Дата окончания ИП</t>
  </si>
  <si>
    <t>Территории ИП</t>
  </si>
  <si>
    <t>modHTTP</t>
  </si>
  <si>
    <t>REESTR_IP</t>
  </si>
  <si>
    <t>Территории оказания услуг, на которых утверждена ИП</t>
  </si>
  <si>
    <t>et_ws_02_1</t>
  </si>
  <si>
    <t>За счет платы за технологическое присоединение</t>
  </si>
  <si>
    <t>Показатели качества и надежности</t>
  </si>
  <si>
    <t>mod_02</t>
  </si>
  <si>
    <t>REESTR_OBJECT</t>
  </si>
  <si>
    <t>Результат проверки наличия данных</t>
  </si>
  <si>
    <t>Статус ИП</t>
  </si>
  <si>
    <t>Наименование решения</t>
  </si>
  <si>
    <t>Тип решения</t>
  </si>
  <si>
    <t>Номер решения</t>
  </si>
  <si>
    <t>Дата решения</t>
  </si>
  <si>
    <t>Поиск данных в ручном режиме</t>
  </si>
  <si>
    <t>Наименование (описание) обособленного подразделения</t>
  </si>
  <si>
    <t>spr_ip_type_list_c</t>
  </si>
  <si>
    <t>корректировка финансирования ИП</t>
  </si>
  <si>
    <t>корректировка наименования ИП</t>
  </si>
  <si>
    <t>корректировка периода ИП</t>
  </si>
  <si>
    <t>Описание причины прекращения действия ИП</t>
  </si>
  <si>
    <t>5</t>
  </si>
  <si>
    <t>Изменения ИП</t>
  </si>
  <si>
    <t>Всего утверждено на весь период реализации ИП (корректировка)</t>
  </si>
  <si>
    <t>Инструкция по заполнению</t>
  </si>
  <si>
    <t>Обосновывающие материалы необходимо загружать с помощью "ЕИАС Мониторинг":</t>
  </si>
  <si>
    <t>Общая инструкция по заполнению отчетной формы: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</si>
  <si>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</si>
  <si>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Мероприятия по концессионному соглашению</t>
  </si>
  <si>
    <t>spr_ks</t>
  </si>
  <si>
    <r>
      <t>ИП содержит </t>
    </r>
    <r>
      <rPr>
        <b/>
        <sz val="10"/>
        <color rgb="FF000000"/>
        <rFont val="Source Sans Pro"/>
        <family val="2"/>
        <charset val="204"/>
      </rPr>
      <t>только</t>
    </r>
    <r>
      <rPr>
        <sz val="10"/>
        <color rgb="FF000000"/>
        <rFont val="Source Sans Pro"/>
        <family val="2"/>
        <charset val="204"/>
      </rPr>
      <t> мероприятия, реализуемые в рамках КС</t>
    </r>
  </si>
  <si>
    <t>ИП не содержит мероприятия, реализуемые в рамках КС</t>
  </si>
  <si>
    <t>ИП, в том числе содержит мероприятия, реализуемые в рамках КС</t>
  </si>
  <si>
    <t>Ссылка на обосновывающие материалы (Изменения ИП)</t>
  </si>
  <si>
    <t>корректировка данных организации</t>
  </si>
  <si>
    <t>6</t>
  </si>
  <si>
    <t>7</t>
  </si>
  <si>
    <t>REESTR_TER</t>
  </si>
  <si>
    <t>REESTR_STOP_REASON</t>
  </si>
  <si>
    <t>modCheckCyan</t>
  </si>
  <si>
    <t>modHyp</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</si>
  <si>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t>
  </si>
  <si>
    <t>В рамках концессионного соглашения</t>
  </si>
  <si>
    <t>Всего в рамках ИП</t>
  </si>
  <si>
    <t>Всего в рамках КС</t>
  </si>
  <si>
    <t>Корректировка НВВ в связи с неисполнением ИП</t>
  </si>
  <si>
    <t>Дата начала</t>
  </si>
  <si>
    <t>Дата окончания</t>
  </si>
  <si>
    <t>Наименование концессионного соглашения</t>
  </si>
  <si>
    <t>Наименование решения по КС</t>
  </si>
  <si>
    <t>Тип решения по КС</t>
  </si>
  <si>
    <t>№ решения по КС</t>
  </si>
  <si>
    <t>Дата принятия решения по КС</t>
  </si>
  <si>
    <t>8</t>
  </si>
  <si>
    <t>корректировка мероприятий</t>
  </si>
  <si>
    <t>REESTR_CNCSN</t>
  </si>
  <si>
    <t>if</t>
  </si>
  <si>
    <t>obj</t>
  </si>
  <si>
    <t>корректировка объектов инфраструктуры</t>
  </si>
  <si>
    <t>корректировка территорий, на которых утверждена ИП</t>
  </si>
  <si>
    <t xml:space="preserve">Расходы на капитальные вложения (инвестиции), тыс.руб.
</t>
  </si>
  <si>
    <t>spr_type</t>
  </si>
  <si>
    <t>et_ws_01_obj_lock</t>
  </si>
  <si>
    <t>et_ws_01_m_lock</t>
  </si>
  <si>
    <t>Ссылка на обосновывающие материалы (на дату утверждения ИП)</t>
  </si>
  <si>
    <t>et_ws_01_ifin_lock</t>
  </si>
  <si>
    <t>REESTR_IP_2019</t>
  </si>
  <si>
    <t>Факт за прошлые периоды</t>
  </si>
  <si>
    <t>Проверка доступных обновлений...</t>
  </si>
  <si>
    <t>Информация</t>
  </si>
  <si>
    <t>Доступно обновление до версии 1.1</t>
  </si>
  <si>
    <t>Описание изменений: Версия 1.1
1. Корректировка расчетных формул на листе "ИП"
2. Корректировка проверки перед сохранением
3. Корректировка контактов</t>
  </si>
  <si>
    <t>Размер файла обновления: 153922 байт</t>
  </si>
  <si>
    <t>Подготовка к обновлению...</t>
  </si>
  <si>
    <t>Сохранение файла резервной копии: Z:\МОНИТОРИНГИ (все)\ИНВЕСТИЦИИ\Мониторинг инвестиций 2020\план\запрос\INV.WARM.2020YEAR(v1.0).BKP..xlsb</t>
  </si>
  <si>
    <t>Резервная копия создана: Z:\МОНИТОРИНГИ (все)\ИНВЕСТИЦИИ\Мониторинг инвестиций 2020\план\запрос\INV.WARM.2020YEAR(v1.0).BKP..xlsb</t>
  </si>
  <si>
    <t>Создание книги для установки обновлений...</t>
  </si>
  <si>
    <t>Файл обновления загружен: Z:\МОНИТОРИНГИ (все)\ИНВЕСТИЦИИ\Мониторинг инвестиций 2020\план\запрос\UPDATE.INV.WARM.2020YEAR.TO.1.1.9.xls</t>
  </si>
  <si>
    <t>Лапкин Антон Олегович</t>
  </si>
  <si>
    <t>lapkin@fas.gov.ru</t>
  </si>
  <si>
    <t>Алибегов Рустам Кахриманович</t>
  </si>
  <si>
    <t>alibegov@fas.gov.ru</t>
  </si>
  <si>
    <t>Обновление завершилось удачно! Шаблон INV.WARM.2020YEAR(v1.0).xlsb сохранен под именем 'INV.WARM.2020YEAR(v1.1).xlsb'</t>
  </si>
  <si>
    <t>Нет доступных обновлений для отчёта с кодом INV.WARM.2020YEAR!</t>
  </si>
  <si>
    <t>L_NAME</t>
  </si>
  <si>
    <t>L_START_DATE</t>
  </si>
  <si>
    <t>L_END_DATE</t>
  </si>
  <si>
    <t>L_IP_COSTS</t>
  </si>
  <si>
    <t>ORG_NAME</t>
  </si>
  <si>
    <t>INN_NAME</t>
  </si>
  <si>
    <t>KPP_NAME</t>
  </si>
  <si>
    <t>L_OPF</t>
  </si>
  <si>
    <t>FIL_NAME</t>
  </si>
  <si>
    <t>VDET_NAME</t>
  </si>
  <si>
    <t>RST_ORG_ID</t>
  </si>
  <si>
    <t>L_DECISION_NAME</t>
  </si>
  <si>
    <t>L_DECISION_TYPE</t>
  </si>
  <si>
    <t>L_DECISION_NMBR</t>
  </si>
  <si>
    <t>L_DECISION_DATE</t>
  </si>
  <si>
    <t>L_DECISION_URL</t>
  </si>
  <si>
    <t>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</si>
  <si>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01.01.2017</t>
  </si>
  <si>
    <t>31.12.2020</t>
  </si>
  <si>
    <t>52832,5918421615</t>
  </si>
  <si>
    <t>АО "Тутаевская ПГУ"</t>
  </si>
  <si>
    <t>7611020204</t>
  </si>
  <si>
    <t>761101001</t>
  </si>
  <si>
    <t>1 22 47 | Публичные акционерные общества</t>
  </si>
  <si>
    <t>Некомбинированное производство :: Передача :: Сбыт</t>
  </si>
  <si>
    <t>28134686</t>
  </si>
  <si>
    <t>Об утверждении скорректированной инвестиционной программы АО «Тутаевская ПГУ»</t>
  </si>
  <si>
    <t>приказ</t>
  </si>
  <si>
    <t>84-ви</t>
  </si>
  <si>
    <t>20.11.2020</t>
  </si>
  <si>
    <t>https://portal.eias.ru/Portal/DownloadPage.aspx?type=12&amp;guid=b1221165-fe86-404b-9149-3418226c6a4f</t>
  </si>
  <si>
    <t>Инвестиционная программа № 333 от 20.11.2018 АО "Малая комплексная энергетика" в сфере теплоснабжения по модернизации и строительству оборудования, на территории п Алтыново, Отрадновское сельское поселение, Угличский муниципальный район на 2019 год</t>
  </si>
  <si>
    <t>01.01.2019</t>
  </si>
  <si>
    <t>31.12.2021</t>
  </si>
  <si>
    <t>44120,6256199209</t>
  </si>
  <si>
    <t>АО "Малая комплексная энергетика"</t>
  </si>
  <si>
    <t>7612043797</t>
  </si>
  <si>
    <t>760601001</t>
  </si>
  <si>
    <t>28822308</t>
  </si>
  <si>
    <t>Об утверждении инвестиционной программы АО "МКЭ"</t>
  </si>
  <si>
    <t>333</t>
  </si>
  <si>
    <t>20.11.2018</t>
  </si>
  <si>
    <t>https://portal.eias.ru/Portal/DownloadPage.aspx?type=12&amp;guid=59a37c86-d8f3-4f47-bbe4-34023694408d</t>
  </si>
  <si>
    <t>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</si>
  <si>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01.07.2019</t>
  </si>
  <si>
    <t>31.12.2023</t>
  </si>
  <si>
    <t>0</t>
  </si>
  <si>
    <t>МУП "Тепловые сети"</t>
  </si>
  <si>
    <t>7612043980</t>
  </si>
  <si>
    <t>761201001</t>
  </si>
  <si>
    <t>6 52 43 | Муниципальные унитарные предприятия</t>
  </si>
  <si>
    <t>Передача</t>
  </si>
  <si>
    <t>27569386</t>
  </si>
  <si>
    <t>Об утверждении скорректированных инвестиционных программ</t>
  </si>
  <si>
    <t>380</t>
  </si>
  <si>
    <t>https://portal.eias.ru/Portal/DownloadPage.aspx?type=12&amp;guid=fbec13ed-8ceb-44eb-aeed-77dbb2504bda</t>
  </si>
  <si>
    <t>Инвестиционная программа ЗАО "Пансионат отдыха "Ярославль" в сфере теплоснабжения на 2018-2027 годы</t>
  </si>
  <si>
    <t>01.07.2018</t>
  </si>
  <si>
    <t>31.12.2033</t>
  </si>
  <si>
    <t>ЗАО "Пансионат отдыха "Ярославль"</t>
  </si>
  <si>
    <t>7627015577</t>
  </si>
  <si>
    <t>762701001</t>
  </si>
  <si>
    <t>1 22 67 | Непубличные акционерные общества</t>
  </si>
  <si>
    <t>26514513</t>
  </si>
  <si>
    <t>Об утверждении инвестиционной программы</t>
  </si>
  <si>
    <t>298</t>
  </si>
  <si>
    <t>21.08.2019</t>
  </si>
  <si>
    <t>https://portal.eias.ru/Portal/DownloadPage.aspx?type=12&amp;guid=3cec5e7d-6d03-4af7-8117-f0f7a724cd21</t>
  </si>
  <si>
    <t>Инвестиционная программа ОАО "Яргортеплоэнерго"</t>
  </si>
  <si>
    <t>ОАО "Яргортеплоэнерго"</t>
  </si>
  <si>
    <t>7606047507</t>
  </si>
  <si>
    <t>26483162</t>
  </si>
  <si>
    <t>Инвестиционная программа АО "Яргортеплоэнерго" на 2019-2023 годы</t>
  </si>
  <si>
    <t>476</t>
  </si>
  <si>
    <t>19.11.2019</t>
  </si>
  <si>
    <t>https://portal.eias.ru/Portal/DownloadPage.aspx?type=12&amp;guid=2d7c2e2e-910a-46a4-8e02-de22feb99781</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</si>
  <si>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2020-2022 годы</t>
  </si>
  <si>
    <t>01.01.2020</t>
  </si>
  <si>
    <t>31.12.2022</t>
  </si>
  <si>
    <t>381</t>
  </si>
  <si>
    <t>https://portal.eias.ru/Portal/DownloadPage.aspx?type=12&amp;guid=9b9bb0ba-78ef-4a9b-b9af-8465f9270ee1</t>
  </si>
  <si>
    <t>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</si>
  <si>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АО "Яркоммунсервис"</t>
  </si>
  <si>
    <t>7602090950</t>
  </si>
  <si>
    <t>760201001</t>
  </si>
  <si>
    <t>28507030</t>
  </si>
  <si>
    <t>Инвестиционная программа АО "Яркоммунсервис" по реконструкции тепловых сетей в городском поселении г. Мышкин на период 2019-2021 гг.</t>
  </si>
  <si>
    <t>https://portal.eias.ru/Portal/DownloadPage.aspx?type=12&amp;guid=e1eb3725-e78c-4373-b0ef-cd69ed2e5341</t>
  </si>
  <si>
    <t>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</si>
  <si>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Инвестиционная программа АО "Яркоммунсервис" по строительству тепловых сетей в селе Кривец Мышкинского муниципального района на период 2019-2021 гг.</t>
  </si>
  <si>
    <t>371</t>
  </si>
  <si>
    <t>30.10.2018</t>
  </si>
  <si>
    <t>https://portal.eias.ru/Portal/DownloadPage.aspx?type=12&amp;guid=b1c854ba-2221-45cb-9836-6abd9ef73fd5</t>
  </si>
  <si>
    <t>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</si>
  <si>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Инвестиционная программа АО "Яркоммунсервис" по реконструкции тепловых сетей в поселке Борок Некоузского муниципального района на период 2019-2021 гг.</t>
  </si>
  <si>
    <t>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</si>
  <si>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Инвестиционная программа АО "Яркоммунсервис" по реконструкции тепловых сетей в поселке Волга Некоузского муниципального района на период 2019-2021 гг.</t>
  </si>
  <si>
    <t>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</si>
  <si>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Инвестиционная программа АО "Яркоммунсервис" по реконструкции тепловых сетей в селе Новый Некоуз Некоузского муниципального района на период 2019-2021 гг.</t>
  </si>
  <si>
    <t>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</si>
  <si>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129635,34342451</t>
  </si>
  <si>
    <t>АО "Ярославские ЭнергоСистемы"</t>
  </si>
  <si>
    <t>7603066822</t>
  </si>
  <si>
    <t>760301001</t>
  </si>
  <si>
    <t>30919361</t>
  </si>
  <si>
    <t>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</si>
  <si>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994,2077226726</t>
  </si>
  <si>
    <t>ООО "Газпром теплоэнерго Ярославль"</t>
  </si>
  <si>
    <t>7603060690</t>
  </si>
  <si>
    <t>1 23 00 | Общества с ограниченной ответственностью</t>
  </si>
  <si>
    <t>28932227</t>
  </si>
  <si>
    <t>2839,8496347893</t>
  </si>
  <si>
    <t>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</si>
  <si>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ПАО "ТГК-2"</t>
  </si>
  <si>
    <t>7606053324</t>
  </si>
  <si>
    <t>Передача :: Сбыт</t>
  </si>
  <si>
    <t>26523308</t>
  </si>
  <si>
    <t>Сводная инвестиционная программа ПАО "ТГК-2" на 2019 - 2023 годы</t>
  </si>
  <si>
    <t>472</t>
  </si>
  <si>
    <t>18.11.2019</t>
  </si>
  <si>
    <t>https://portal.eias.ru/Portal/DownloadPage.aspx?type=12&amp;guid=27b4d0e6-8e17-49df-8e22-663c4da6517e</t>
  </si>
  <si>
    <t>Инвестиционная программа от 30.10.2019 АО "Яркоммунсервис" в сфере теплоснабжения по реконструкции оборудования, на территории городского поселения г. Данилов, Даниловский муниципальный район на 2020-2024 годы</t>
  </si>
  <si>
    <t>31.12.2024</t>
  </si>
  <si>
    <t>Инвестиционная программа АО "Яркоммунсервис" по реконструкции резервного топливного хозяйства котельной по адресу: г. Данилов, ул. Заводская, д.7 на 2020-2024 гг.</t>
  </si>
  <si>
    <t>443</t>
  </si>
  <si>
    <t>30.10.2019</t>
  </si>
  <si>
    <t>https://portal.eias.ru/Portal/DownloadPage.aspx?type=12&amp;guid=4f9ee70f-0a84-4077-9b4f-27cdaf2016ad</t>
  </si>
  <si>
    <t>Инвестиционная программа от 30.10.2019 АО "Яркоммунсервис" в сфере теплоснабжения по реконструкции тепловых сетей, на территории п Октябрь, Октябрьское сельское поселение, Некоузский муниципальный район на 2020-2024 годы</t>
  </si>
  <si>
    <t>Инвестиционная программа АО "Яркоммунсервис" по реконструкции тепловых сетей в поселке Октябрь Некоузского муниципального района на 2020-2024 гг.</t>
  </si>
  <si>
    <t>Инвестиционная программа от 30.10.2019 АО "Яркоммунсервис" в сфере теплоснабжения по реконструкции тепловых сетей, на территории с Мокеиха, Октябрьское сельское поселение, Некоузский муниципальный район на 2020-2024 годы</t>
  </si>
  <si>
    <t>Инвестиционная программа АО "Яркоммунсервис" по реконструкции тепловых сетей в селе Мокеиха Некоузского муниципального района на 2020-2024 гг.</t>
  </si>
  <si>
    <t>Инвестиционная программа от 30.10.2019 МУП ТМР "ТутаевТеплоЭнерго" в сфере теплоснабжения по реконструкции и модернизации котельной, на территории сельского поселения Константиновское, Тутаевский муниципальный район на 2020-2022 годы</t>
  </si>
  <si>
    <t>687,6093765104</t>
  </si>
  <si>
    <t>МУП ТМР "ТутаевТеплоЭнерго"</t>
  </si>
  <si>
    <t>7611026862</t>
  </si>
  <si>
    <t>31355330</t>
  </si>
  <si>
    <t>Об утверждении инвестиционных программ</t>
  </si>
  <si>
    <t>https://portal.eias.ru/Portal/DownloadPage.aspx?type=12&amp;guid=78a7d7d3-9c2a-4f32-82ec-09c40c914b0c</t>
  </si>
  <si>
    <t>Инвестиционная программа от 30.10.2019 ООО "Переславская энергетическая компания" в сфере теплоснабжения по модернизации котельной на 2020-2024 годы</t>
  </si>
  <si>
    <t>ООО "Переславская энергетическая компания"</t>
  </si>
  <si>
    <t>7608010870</t>
  </si>
  <si>
    <t>645001001</t>
  </si>
  <si>
    <t>Некомбинированное производство</t>
  </si>
  <si>
    <t>28505423</t>
  </si>
  <si>
    <t>Инвестиционная программа от 30.11.2017 ООО "АДС" в сфере теплоснабжения по модернизации и реконструкции котельных и тепловых сетей на 2018-2024 годы</t>
  </si>
  <si>
    <t>01.07.2017</t>
  </si>
  <si>
    <t>31.12.2025</t>
  </si>
  <si>
    <t>36613,1124598452</t>
  </si>
  <si>
    <t>ООО "АДС"</t>
  </si>
  <si>
    <t>7604008710</t>
  </si>
  <si>
    <t>760401001</t>
  </si>
  <si>
    <t>26483198</t>
  </si>
  <si>
    <t>Об утверждении скорректированной инвестиционной программы ООО "АДС</t>
  </si>
  <si>
    <t>83-ви</t>
  </si>
  <si>
    <t>https://portal.eias.ru/Portal/DownloadPage.aspx?type=12&amp;guid=9bde72cc-2358-4011-807c-d12ac557d00e</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</si>
  <si>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</si>
  <si>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01.11.2019</t>
  </si>
  <si>
    <t>31.12.2031</t>
  </si>
  <si>
    <t>26060,4826501709</t>
  </si>
  <si>
    <t>ООО "Рыбинская генерация"</t>
  </si>
  <si>
    <t>4401158338</t>
  </si>
  <si>
    <t>761001001</t>
  </si>
  <si>
    <t>31352310</t>
  </si>
  <si>
    <t>Об утверждении инвестиционной программы общества с ограниченной ответственностью "Рыбинская генерация"</t>
  </si>
  <si>
    <t>451</t>
  </si>
  <si>
    <t>31.10.2019</t>
  </si>
  <si>
    <t>https://portal.eias.ru/Portal/DownloadPage.aspx?type=12&amp;guid=0a4cae95-5771-4c2e-94bd-267aaab42dc1</t>
  </si>
  <si>
    <t>MR_NAME</t>
  </si>
  <si>
    <t>MO_NAME</t>
  </si>
  <si>
    <t>OKTMO_NAME</t>
  </si>
  <si>
    <t>TYPE</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</si>
  <si>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</si>
  <si>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</si>
  <si>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</si>
  <si>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</si>
  <si>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</si>
  <si>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</si>
  <si>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</si>
  <si>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</si>
  <si>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</si>
  <si>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</si>
  <si>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</si>
  <si>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</si>
  <si>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</si>
  <si>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</si>
  <si>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</si>
  <si>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</si>
  <si>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</si>
  <si>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</si>
  <si>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</si>
  <si>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</si>
  <si>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</si>
  <si>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</si>
  <si>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</si>
  <si>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</si>
  <si>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</si>
  <si>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</si>
  <si>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</si>
  <si>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</si>
  <si>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</si>
  <si>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</si>
  <si>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</si>
  <si>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</si>
  <si>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</si>
  <si>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</si>
  <si>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</si>
  <si>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</si>
  <si>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</si>
  <si>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</si>
  <si>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</si>
  <si>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</si>
  <si>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</si>
  <si>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</si>
  <si>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</si>
  <si>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</si>
  <si>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</si>
  <si>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</si>
  <si>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</si>
  <si>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</si>
  <si>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</si>
  <si>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</si>
  <si>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</si>
  <si>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</si>
  <si>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</si>
  <si>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</si>
  <si>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</si>
  <si>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</si>
  <si>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</si>
  <si>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</si>
  <si>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</si>
  <si>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</si>
  <si>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</si>
  <si>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</si>
  <si>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</si>
  <si>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</si>
  <si>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</si>
  <si>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</si>
  <si>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</si>
  <si>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</si>
  <si>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</si>
  <si>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</si>
  <si>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</si>
  <si>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</si>
  <si>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</si>
  <si>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</si>
  <si>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</si>
  <si>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</si>
  <si>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</si>
  <si>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</si>
  <si>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</si>
  <si>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</si>
  <si>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</si>
  <si>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</si>
  <si>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</si>
  <si>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</si>
  <si>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</si>
  <si>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</si>
  <si>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</si>
  <si>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</si>
  <si>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</si>
  <si>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</si>
  <si>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</si>
  <si>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</si>
  <si>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</si>
  <si>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</si>
  <si>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</si>
  <si>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</si>
  <si>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</si>
  <si>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</si>
  <si>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</si>
  <si>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</si>
  <si>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</si>
  <si>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</si>
  <si>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</si>
  <si>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</si>
  <si>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</si>
  <si>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</si>
  <si>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</si>
  <si>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</si>
  <si>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</si>
  <si>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</si>
  <si>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</si>
  <si>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</si>
  <si>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</si>
  <si>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</si>
  <si>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</si>
  <si>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</si>
  <si>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</si>
  <si>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</si>
  <si>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</si>
  <si>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</si>
  <si>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</si>
  <si>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</si>
  <si>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</si>
  <si>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</si>
  <si>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</si>
  <si>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78640415</t>
  </si>
  <si>
    <t>Глебовское сельское поселение</t>
  </si>
  <si>
    <t>78640443</t>
  </si>
  <si>
    <t>Городское поселение Песочное</t>
  </si>
  <si>
    <t>78640455</t>
  </si>
  <si>
    <t>Каменниковское сельское поселение</t>
  </si>
  <si>
    <t>78640425</t>
  </si>
  <si>
    <t>Назаровское сельское поселение</t>
  </si>
  <si>
    <t>78640430</t>
  </si>
  <si>
    <t>Огарковское сельское поселение</t>
  </si>
  <si>
    <t>78640440</t>
  </si>
  <si>
    <t>78640420</t>
  </si>
  <si>
    <t>Покровское сельское поселение</t>
  </si>
  <si>
    <t>78640435</t>
  </si>
  <si>
    <t>Судоверфское сельское поселение</t>
  </si>
  <si>
    <t>78640452</t>
  </si>
  <si>
    <t>Тихменевское сельское поселение</t>
  </si>
  <si>
    <t>78640447</t>
  </si>
  <si>
    <t>Тутаевский муниципальный район</t>
  </si>
  <si>
    <t>78643000</t>
  </si>
  <si>
    <t>Артемьевское сельское поселение</t>
  </si>
  <si>
    <t>78643405</t>
  </si>
  <si>
    <t>Городское поселение г.Тутаев</t>
  </si>
  <si>
    <t>78643101</t>
  </si>
  <si>
    <t>Константиновское сельское поселение</t>
  </si>
  <si>
    <t>78643420</t>
  </si>
  <si>
    <t>Левобережное сельское поселение</t>
  </si>
  <si>
    <t>78643460</t>
  </si>
  <si>
    <t>Чебаковское сельское поселение</t>
  </si>
  <si>
    <t>78643450</t>
  </si>
  <si>
    <t>Угличский муниципальный район</t>
  </si>
  <si>
    <t>78646000</t>
  </si>
  <si>
    <t>Головинское сельское поселение</t>
  </si>
  <si>
    <t>78646440</t>
  </si>
  <si>
    <t>Городское поселение г.Углич</t>
  </si>
  <si>
    <t>78646101</t>
  </si>
  <si>
    <t>Ильинское сельское поселение</t>
  </si>
  <si>
    <t>78646420</t>
  </si>
  <si>
    <t>Отрадновское сельское поселение</t>
  </si>
  <si>
    <t>78646475</t>
  </si>
  <si>
    <t>Слободское сельское поселение</t>
  </si>
  <si>
    <t>78646410</t>
  </si>
  <si>
    <t>Улейминское сельское поселение</t>
  </si>
  <si>
    <t>78646480</t>
  </si>
  <si>
    <t>Ярославский муниципальный район</t>
  </si>
  <si>
    <t>78650000</t>
  </si>
  <si>
    <t>Городское поселение п. Лесная Поляна</t>
  </si>
  <si>
    <t>78650155</t>
  </si>
  <si>
    <t>Заволжское сельское поселение</t>
  </si>
  <si>
    <t>78650410</t>
  </si>
  <si>
    <t>Ивняковское сельское поселение</t>
  </si>
  <si>
    <t>78650455</t>
  </si>
  <si>
    <t>Карабихское сельское поселение</t>
  </si>
  <si>
    <t>78650430</t>
  </si>
  <si>
    <t>Кузнечихинское сельское поселение</t>
  </si>
  <si>
    <t>78650435</t>
  </si>
  <si>
    <t>Курбское сельское поселение</t>
  </si>
  <si>
    <t>78650440</t>
  </si>
  <si>
    <t>78650470</t>
  </si>
  <si>
    <t>Туношенское сельское поселение</t>
  </si>
  <si>
    <t>78650495</t>
  </si>
  <si>
    <t>город Переславль-Залесский</t>
  </si>
  <si>
    <t>78705000</t>
  </si>
  <si>
    <t>городской округ</t>
  </si>
  <si>
    <t>город Рыбинск</t>
  </si>
  <si>
    <t>78715000</t>
  </si>
  <si>
    <t>город Ярославль</t>
  </si>
  <si>
    <t>78701000</t>
  </si>
  <si>
    <t>MO_LIST_2</t>
  </si>
  <si>
    <t>MO_LIST_3</t>
  </si>
  <si>
    <t>MO_LIST_4</t>
  </si>
  <si>
    <t>MO_LIST_5</t>
  </si>
  <si>
    <t>MO_LIST_6</t>
  </si>
  <si>
    <t>MO_LIST_7</t>
  </si>
  <si>
    <t>MO_LIST_8</t>
  </si>
  <si>
    <t>MO_LIST_9</t>
  </si>
  <si>
    <t>MO_LIST_10</t>
  </si>
  <si>
    <t>MO_LIST_11</t>
  </si>
  <si>
    <t>MO_LIST_12</t>
  </si>
  <si>
    <t>MO_LIST_13</t>
  </si>
  <si>
    <t>MO_LIST_14</t>
  </si>
  <si>
    <t>MO_LIST_15</t>
  </si>
  <si>
    <t>MO_LIST_16</t>
  </si>
  <si>
    <t>MO_LIST_17</t>
  </si>
  <si>
    <t>MO_LIST_18</t>
  </si>
  <si>
    <t>MO_LIST_19</t>
  </si>
  <si>
    <t>MO_LIST_20</t>
  </si>
  <si>
    <t>МР</t>
  </si>
  <si>
    <t>МО</t>
  </si>
  <si>
    <t>МО_ОКТМО</t>
  </si>
  <si>
    <t>МО_ТИП</t>
  </si>
  <si>
    <t>ИМЯ ДИАПАЗОНА</t>
  </si>
  <si>
    <t>ID</t>
  </si>
  <si>
    <t>NAME</t>
  </si>
  <si>
    <t>808</t>
  </si>
  <si>
    <t>807</t>
  </si>
  <si>
    <t>ENTITY_NAME</t>
  </si>
  <si>
    <t>NOMER_NAME</t>
  </si>
  <si>
    <t>LGL_ID</t>
  </si>
  <si>
    <t>L_TYPE</t>
  </si>
  <si>
    <t>L_SPHERE_LIST</t>
  </si>
  <si>
    <t>L_URL</t>
  </si>
  <si>
    <t>L_CNCSN_IP_1_NAME</t>
  </si>
  <si>
    <t>L_CNCSN_IP_2_NAME</t>
  </si>
  <si>
    <t>IP_L_NAME</t>
  </si>
  <si>
    <t>IP_L_START_DATE</t>
  </si>
  <si>
    <t>IP_L_END_DATE</t>
  </si>
  <si>
    <t>IP_L_DECISION_NAME</t>
  </si>
  <si>
    <t>IP_L_DECISION_TYPE</t>
  </si>
  <si>
    <t>IP_L_DECISION_NMBR</t>
  </si>
  <si>
    <t>IP_L_DECISION_DATE</t>
  </si>
  <si>
    <t>IP_L_DECISION_URL</t>
  </si>
  <si>
    <t>5677601657</t>
  </si>
  <si>
    <t>КС</t>
  </si>
  <si>
    <t>Концессионное соглашение № б/н от 30.10.2019 в отношении имущественного комплекса, расположенных на территории городского округа Рыбинск</t>
  </si>
  <si>
    <t>30.10.2039</t>
  </si>
  <si>
    <t>О принятии закона о КС</t>
  </si>
  <si>
    <t>постановление</t>
  </si>
  <si>
    <t>316</t>
  </si>
  <si>
    <t>11.12.2019</t>
  </si>
  <si>
    <t>https://portal.eias.ru/Portal/DownloadPage.aspx?type=12&amp;guid=1e05380f-daf4-468b-aca2-209a783ef78e</t>
  </si>
  <si>
    <t>ТС</t>
  </si>
  <si>
    <t>https://portal.eias.ru/Portal/DownloadPage.aspx?type=12&amp;guid=766b0262-1064-43e9-a30f-032f6397e096</t>
  </si>
  <si>
    <t>ИП содержит только мероприятия, реализуемые в рамках КС</t>
  </si>
  <si>
    <t>Город Рыбинск</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</si>
  <si>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</si>
  <si>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</si>
  <si>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</si>
  <si>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</si>
  <si>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</si>
  <si>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</si>
  <si>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</si>
  <si>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</si>
  <si>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</si>
  <si>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</si>
  <si>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</si>
  <si>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</si>
  <si>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</si>
  <si>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4989870140</t>
  </si>
  <si>
    <t>13</t>
  </si>
  <si>
    <t>Система теплоснабжения "Школа-интернат"</t>
  </si>
  <si>
    <t>ТИ с сетями</t>
  </si>
  <si>
    <t>г Рыбинск</t>
  </si>
  <si>
    <t>78715000001</t>
  </si>
  <si>
    <t>ул.Свердлова</t>
  </si>
  <si>
    <t>26</t>
  </si>
  <si>
    <t>23</t>
  </si>
  <si>
    <t>Система теплоснабжения "Воентелеком"</t>
  </si>
  <si>
    <t>сеть</t>
  </si>
  <si>
    <t>ул.Железнодорожная</t>
  </si>
  <si>
    <t>33</t>
  </si>
  <si>
    <t>Система теплоснабжения "С.Перовская"</t>
  </si>
  <si>
    <t>ул.Софьи Перовской</t>
  </si>
  <si>
    <t>24</t>
  </si>
  <si>
    <t>Система теплоснабжения "ПАО "ОДК-Сатурн"</t>
  </si>
  <si>
    <t>пр.Ленина</t>
  </si>
  <si>
    <t>163</t>
  </si>
  <si>
    <t>Система теплоснабжения "Военная база"</t>
  </si>
  <si>
    <t>ул.Максима Горького</t>
  </si>
  <si>
    <t>103</t>
  </si>
  <si>
    <t>14</t>
  </si>
  <si>
    <t>Система теплоснабжения "Полиграф"</t>
  </si>
  <si>
    <t>ул.Восточная</t>
  </si>
  <si>
    <t>25</t>
  </si>
  <si>
    <t>Система теплоснабжения "Бойлерная гвс на ул.Щепкина,19</t>
  </si>
  <si>
    <t>ул.Щепкина</t>
  </si>
  <si>
    <t>19</t>
  </si>
  <si>
    <t>Система теплоснабжения "Нефтебаза"</t>
  </si>
  <si>
    <t>ул.Нобелевская</t>
  </si>
  <si>
    <t>15</t>
  </si>
  <si>
    <t>Система теплоснабжения "ГЭС"</t>
  </si>
  <si>
    <t>ул. Вяземского</t>
  </si>
  <si>
    <t>9</t>
  </si>
  <si>
    <t>16</t>
  </si>
  <si>
    <t>Система теплоснабжения "Поток"</t>
  </si>
  <si>
    <t>ул.Академика Губкина</t>
  </si>
  <si>
    <t>50</t>
  </si>
  <si>
    <t>17</t>
  </si>
  <si>
    <t>Система теплоснабжения "СОШ № 12"</t>
  </si>
  <si>
    <t>ул. Моторостроителей</t>
  </si>
  <si>
    <t>27</t>
  </si>
  <si>
    <t>18</t>
  </si>
  <si>
    <t>Система теплоснабжения "Элеватор"</t>
  </si>
  <si>
    <t>ул.Элеватор</t>
  </si>
  <si>
    <t>3а</t>
  </si>
  <si>
    <t>Система теплоснабжения "СОШ № 16"</t>
  </si>
  <si>
    <t>ТИ</t>
  </si>
  <si>
    <t>ул. Академика Павлова</t>
  </si>
  <si>
    <t>35</t>
  </si>
  <si>
    <t>12</t>
  </si>
  <si>
    <t>Система теплоснабжения "Психбольница"</t>
  </si>
  <si>
    <t>ул. Сакко и Ванцетти</t>
  </si>
  <si>
    <t>34</t>
  </si>
  <si>
    <t>Система теплоснабжения "Волжский"</t>
  </si>
  <si>
    <t>ул.Толбухина</t>
  </si>
  <si>
    <t>Система теплоснабжения "Рыбинсккорм"</t>
  </si>
  <si>
    <t>ул.Бурлацкая</t>
  </si>
  <si>
    <t>30</t>
  </si>
  <si>
    <t>28</t>
  </si>
  <si>
    <t>Система теплоснабжения "Бабушкина"</t>
  </si>
  <si>
    <t>ул.Бабушкина</t>
  </si>
  <si>
    <t>13а</t>
  </si>
  <si>
    <t>20</t>
  </si>
  <si>
    <t>Система теплоснабжения "Ягутка"</t>
  </si>
  <si>
    <t>ул.Пароходная</t>
  </si>
  <si>
    <t>55а</t>
  </si>
  <si>
    <t>29</t>
  </si>
  <si>
    <t>Система теплоснабжения "Веретье"</t>
  </si>
  <si>
    <t>Юго-западная промзона</t>
  </si>
  <si>
    <t>21</t>
  </si>
  <si>
    <t>Система теплоснабжения "Мясопродукт"</t>
  </si>
  <si>
    <t>Смердинский проезд</t>
  </si>
  <si>
    <t>Система теплоснабжения "Стоялая"</t>
  </si>
  <si>
    <t>ул.Стоялая</t>
  </si>
  <si>
    <t>22</t>
  </si>
  <si>
    <t>Система теплоснабжения "СИЗО-2"</t>
  </si>
  <si>
    <t>Шоссейный переулок</t>
  </si>
  <si>
    <t>Система теплоснабжения "Переборы"</t>
  </si>
  <si>
    <t>пр. 50-летия Октября</t>
  </si>
  <si>
    <t>60</t>
  </si>
  <si>
    <t>Система теплоснабжения "Тема"</t>
  </si>
  <si>
    <t>ул.Полиграфская</t>
  </si>
  <si>
    <t>Система теплоснабжения "Призма"</t>
  </si>
  <si>
    <t>ул. 1-ая Выборгская</t>
  </si>
  <si>
    <t>72</t>
  </si>
  <si>
    <t>Система теплоснабжения "Слип"</t>
  </si>
  <si>
    <t>ул.Пятилетки</t>
  </si>
  <si>
    <t>70</t>
  </si>
  <si>
    <t>Система теплоснабжения "Магма"</t>
  </si>
  <si>
    <t>Ярославский тракт</t>
  </si>
  <si>
    <t>10</t>
  </si>
  <si>
    <t>Система теплоснабжения "Сельхозтехника"</t>
  </si>
  <si>
    <t>ул.Механизации</t>
  </si>
  <si>
    <t>11</t>
  </si>
  <si>
    <t>Система теплоснабжения "Мариевка"</t>
  </si>
  <si>
    <t>ул.Грекова</t>
  </si>
  <si>
    <t>40</t>
  </si>
  <si>
    <t>ОК (А)</t>
  </si>
  <si>
    <t>Строительство новой блочно-модульной котельной в районе земельного участка по ул. Нобелевской, д.3</t>
  </si>
  <si>
    <t>AddO</t>
  </si>
  <si>
    <t>AddI</t>
  </si>
  <si>
    <t>Модернизация систем управления, автоматизации и безопасности котлов котельной "Волжский"</t>
  </si>
  <si>
    <t>Перевод на автоматический режим работы котельной "Школа-Интернат"</t>
  </si>
  <si>
    <t>Перевод на автоматический режим работы котельной "Психбольница" расположенной на ул. Сакко и Ванцетти</t>
  </si>
  <si>
    <t>Реконструкция узлов учета тепловой энергии на котельной "Призма"</t>
  </si>
  <si>
    <t>Реконструкция узлов учета тепловой энергии на котельной "Сельхозтехника"</t>
  </si>
  <si>
    <t>Реконструкция узлов учета тепловой энергии на котельной "Стоялая"</t>
  </si>
  <si>
    <t>Реконструкция узлов учета тепловой энергии на котельной "Бабушкина"</t>
  </si>
  <si>
    <t>Реконструкция узлов учета тепловой энергии на котельной "Веретье-3"</t>
  </si>
  <si>
    <t>Реконструкция узлов учета тепловой энергии на котельной "Магма"</t>
  </si>
  <si>
    <t>Реконструкция узлов учета тепловой энергии на котельной "Переборы"</t>
  </si>
  <si>
    <t>Реконструкция узлов учета тепловой энергии на котельной "Полиграф"</t>
  </si>
  <si>
    <t>Реконструкция узлов учета тепловой энергии на котельной "Поток"</t>
  </si>
  <si>
    <t>Реконструкция узлов учета тепловой энергии на котельной "С.Перовской"</t>
  </si>
  <si>
    <t>Реконструкция узлов учета тепловой энергии на котельной "Тема"</t>
  </si>
  <si>
    <t>Реконструкция узлов учета тепловой энергии на котельной "Волжский"</t>
  </si>
  <si>
    <t>Реконструкция бака-аккумулятора котельной "Переборы"</t>
  </si>
  <si>
    <t>Реконструкция РТХ котельной "Веретье"</t>
  </si>
  <si>
    <t>Реконструкция РТХ котельной "Слип"</t>
  </si>
  <si>
    <t>Реконструкция РТХ котельной "Переборы"</t>
  </si>
  <si>
    <t>Реконструкция РТХ котельной "Призма"</t>
  </si>
  <si>
    <t>Реконструкция РТХ котельной "Тема"</t>
  </si>
  <si>
    <t>Реконструкция РТХ котельной "Поток"</t>
  </si>
  <si>
    <t>Реконструкция РТХ котельной "Полиграф"</t>
  </si>
  <si>
    <t>Реконструкция ХВО котельной "Переборы"</t>
  </si>
  <si>
    <t>без привязки к объекту</t>
  </si>
  <si>
    <t>Переключение тепловых нагрузок котельной «Магма» на крупную узловую котельную «Полиграф», реконструкция котельной "Полиграф"</t>
  </si>
  <si>
    <t>Переключение тепловых нагрузок котельной на ул.С.Перовской и бойлерных ГВС на ул.Щепкина и ул.Гагарина на крупную узловую котельную «Тема»</t>
  </si>
  <si>
    <t>Прокладка теплотрассы по ул. Восточная от тепловых сетей котельной "Полиграф" до тепловых сетей котельной "Магма" по адресу:Ярославская область, город Рыбинск, ул. Восточная, д.8</t>
  </si>
  <si>
    <t>Прокладка теплотрассы по ул. Юбилейная до котельной дома-интерната для престарелых по адресу: Ярославская область, город Рыбинск, пр. Генерала Батова,58</t>
  </si>
  <si>
    <t>Прокладка теплотрассы по ул. Лизы Чайкиной между домом 14 по ул. Лизы Чайкиной до д. 2 ул. Молодогвардейцев</t>
  </si>
  <si>
    <t>Переключение тепловых нагрузок котельной «Военная база» на крупную узловую котельную «Полиграф»</t>
  </si>
  <si>
    <t>Реконструкция магистральных тепловых сетей котельной "Волжский" от ТК-47 до ТК-97</t>
  </si>
  <si>
    <t>Реконструкция магистральных тепловых сетей котельной "Переборы" от ТК-1 до ТК-10</t>
  </si>
  <si>
    <t>Реконструкция магистральных тепловых сетей котельной по ул.С.Перовской от ТК-4003 до ТК-4015</t>
  </si>
  <si>
    <t>Реконструкция магистральных тепловых сетей котельной "Сельхозтехника" от ТК-1001 до ТК-1011</t>
  </si>
  <si>
    <t>Автоматизация режимов теплоснабжения на ЦТП по ул. Целинной.</t>
  </si>
  <si>
    <t>Автоматизация режимов теплоснабжения на насосной станции ул.Рапова, 15</t>
  </si>
  <si>
    <t>Автоматизация режимов теплоснабжения на насосной станции на ул.Плеханова, 30</t>
  </si>
  <si>
    <t>Автоматизация режимов теплоснабжения на насосной станции на ул.Плеханова, 33</t>
  </si>
  <si>
    <t>Автоматизация режимов теплоснабжения на насосной станции на ул.Плеханова, 38</t>
  </si>
  <si>
    <t>Автоматизация режимов теплоснабжения на насосной станции на ул.Плеханова, 34</t>
  </si>
  <si>
    <t>Автоматизация режимов теплоснабжения на насосной станции на ул.Кирова, 30</t>
  </si>
  <si>
    <t>Автоматизация режимов теплоснабжения на насосной станции на ул.Чкалова, 69</t>
  </si>
  <si>
    <t>Автоматизация режимов теплоснабжения на насосной станции на ул.Кольцова, 3</t>
  </si>
  <si>
    <t>Автоматизация режимов теплоснабжения на насосной станции на ул. Карякинская, 106</t>
  </si>
  <si>
    <t>Автоматизация режимов теплоснабжения на насосной станции на ул. Карякинская, 88</t>
  </si>
  <si>
    <t>Автоматизация режимов теплоснабжения на насосной станции на ул. Фурманова, 17</t>
  </si>
  <si>
    <t>Автоматизция режимов работы насосной станции ул. Фурманова,9</t>
  </si>
  <si>
    <t>Автоматизция режимов работы насосной станции ул. Фурманова,7</t>
  </si>
  <si>
    <t>Автоматизция режимов работы насосной станции ул. Плеханова,41</t>
  </si>
  <si>
    <t>Автоматизация режимов теплоснабжения на насосной станции на ул. Фурманова, 11</t>
  </si>
  <si>
    <t>Автоматизация режимов теплоснабжения на насосной станции на ул. Моторостроителей, 9</t>
  </si>
  <si>
    <t>Автоматизация режимов теплоснабжения на насосной станции на ул. Моторостроителей, 21</t>
  </si>
  <si>
    <t>Автоматизация режимов теплоснабжения на насосной станции на ул. Луначарского,21</t>
  </si>
  <si>
    <t>Организация отказоустойчивой серверной инфраструктуры</t>
  </si>
  <si>
    <t>Организация телефонной связи и видео конференц связи</t>
  </si>
  <si>
    <t>Построение распределенной защищенной мультисервисной сети передачи данных, для связи между площадками</t>
  </si>
  <si>
    <t>Модернизация парка персональных компьютеров и печатной техники</t>
  </si>
  <si>
    <t>Модернизация структурированной кабельной сети на площадках котельных</t>
  </si>
  <si>
    <t>Автомастерская АРТК-М на шасси ГАЗ-33081 "Садко"</t>
  </si>
  <si>
    <t>МАЗ 6501 Самосвал 20 т.</t>
  </si>
  <si>
    <t>КС 35714 Автокран 16 т.</t>
  </si>
  <si>
    <t>ГАЗ 3309 Грузовой бортовой 5 метров</t>
  </si>
  <si>
    <t>ОК</t>
  </si>
  <si>
    <t>Добавить мероприятие</t>
  </si>
  <si>
    <t>корректировка мероприятий :: корректировка объектов инфраструктуры :: корректировка финансирования ИП</t>
  </si>
  <si>
    <t>О</t>
  </si>
  <si>
    <t>Прокладка теплотрассы по Щепкина от тепловых сетей котельной "С.Перовской" до тепловых сетей бойлерных ООО "Раскат-РОС"</t>
  </si>
  <si>
    <t>Перевод на индивидуальные котельные потребителей арендуемой паровой котельной "Рыбинсккорм"</t>
  </si>
  <si>
    <t>Строительство новой котельной в районе земельного участка по пр.Октября ("Переборы")</t>
  </si>
  <si>
    <t>Реконструкция магистральных тепловых сетей от "ОДК Сатурн" до ЦТП Рапова</t>
  </si>
  <si>
    <t>Не определено</t>
  </si>
  <si>
    <t>31</t>
  </si>
  <si>
    <t>32</t>
  </si>
  <si>
    <t>Автоматизации оборудования котельной "Сельхозтехника"</t>
  </si>
  <si>
    <t>Автоматизации оборудования котельной "Тема"</t>
  </si>
  <si>
    <t>Автоматизации оборудования котельной "Полиграф"</t>
  </si>
  <si>
    <t>Автоматизации оборудования котельной "Призма"</t>
  </si>
  <si>
    <t>Автоматизации оборудования котельной "Слип"</t>
  </si>
  <si>
    <t>Автоматизация режимов теплоснабжения на ЦТП на ул. Радищева, 36</t>
  </si>
  <si>
    <t xml:space="preserve">Режимная наладка тепловых сетей районов Центральный, Западный, Переборский , замена насосов и другого  теплоэнергетического оборудования, определенного наладкой </t>
  </si>
  <si>
    <t xml:space="preserve">Реконструкция котельной "СЛИП" с переводом паровых котлов в водогрейный режим работы </t>
  </si>
  <si>
    <t xml:space="preserve">Реконструкция котельной "Тема" с переводом паровых котлов в водогрейный режим работы </t>
  </si>
  <si>
    <t xml:space="preserve">Реконструкция котельной "Сельхозтехника" с переводом паровых котлов в водогрейный режим работы </t>
  </si>
  <si>
    <t>36</t>
  </si>
  <si>
    <t>Реконструкция котельной "С.Перовской" с установкой котла ГВС</t>
  </si>
  <si>
    <t>37</t>
  </si>
  <si>
    <t>Реконструкция котельной "Полиграф" включая ХВО</t>
  </si>
  <si>
    <t>38</t>
  </si>
  <si>
    <t>39</t>
  </si>
  <si>
    <t>Реконструкция ХВО системы ГВС котельной "Тема"</t>
  </si>
  <si>
    <t>Реконструкция ХВО системы ГВС котельной "Призма"</t>
  </si>
  <si>
    <t>ГАЗ  33098 Грузовой  бортовой  6 метров с КМУ 3т</t>
  </si>
  <si>
    <t>152930, Ярославская область, Рыбинский район, город Рыбинск, территория Юго-западная промзона, д.3, каб.301</t>
  </si>
  <si>
    <t>Ботков Вячеслав Александрович</t>
  </si>
  <si>
    <t>начальник ПТО</t>
  </si>
  <si>
    <t>(4855)20-37-10</t>
  </si>
  <si>
    <t>BotkovVA@r-gen.ru</t>
  </si>
  <si>
    <t>https://portal.eias.ru/Portal/DownloadPage.aspx?type=12&amp;guid=f931fed9-ead8-485f-9282-ec738cf3fbe5</t>
  </si>
  <si>
    <t>Строительство новой блочно-модульной котельной в районе земельного участка по ул.М.Горького ("Военная база")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</si>
</sst>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
    <numFmt numFmtId="171" formatCode="#,##0.000"/>
    <numFmt numFmtId="172" formatCode="#,##0.0000"/>
    <numFmt numFmtId="173" formatCode="_-* #,##0\ _р_._-;\-* #,##0\ _р_._-;_-* &quot;-&quot;\ _р_._-;_-@_-"/>
  </numFmts>
  <fonts count="77">
    <font>
      <sz val="9"/>
      <name val="Tahoma"/>
      <family val="2"/>
      <charset val="204"/>
    </font>
    <font>
      <sz val="11"/>
      <color indexed="8"/>
      <name val="Calibri"/>
      <family val="2"/>
      <charset val="204"/>
    </font>
    <font>
      <sz val="11"/>
      <color indexed="8"/>
      <name val="Calibri"/>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Tahoma"/>
      <family val="2"/>
      <charset val="204"/>
    </font>
    <font>
      <u/>
      <sz val="20"/>
      <color indexed="56"/>
      <name val="Tahoma"/>
      <family val="2"/>
      <charset val="204"/>
    </font>
    <font>
      <sz val="11"/>
      <color indexed="8"/>
      <name val="Marlett"/>
      <charset val="2"/>
    </font>
    <font>
      <sz val="9"/>
      <name val="Courier New"/>
      <family val="3"/>
      <charset val="204"/>
    </font>
    <font>
      <sz val="16"/>
      <name val="Tahoma"/>
      <family val="2"/>
      <charset val="204"/>
    </font>
    <font>
      <sz val="9"/>
      <color indexed="60"/>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b/>
      <sz val="9"/>
      <color indexed="10"/>
      <name val="Tahoma"/>
      <family val="2"/>
      <charset val="204"/>
    </font>
    <font>
      <u/>
      <sz val="9"/>
      <color indexed="12"/>
      <name val="Tahoma"/>
      <family val="2"/>
      <charset val="204"/>
    </font>
    <font>
      <sz val="10"/>
      <name val="Helv"/>
      <charset val="204"/>
    </font>
    <font>
      <sz val="8"/>
      <name val="Arial"/>
      <family val="2"/>
      <charset val="204"/>
    </font>
    <font>
      <sz val="11"/>
      <name val="Tahoma"/>
      <family val="2"/>
      <charset val="204"/>
    </font>
    <font>
      <sz val="9"/>
      <color indexed="11"/>
      <name val="Tahoma"/>
      <family val="2"/>
      <charset val="204"/>
    </font>
    <font>
      <sz val="11"/>
      <color indexed="9"/>
      <name val="Tahoma"/>
      <family val="2"/>
      <charset val="204"/>
    </font>
    <font>
      <sz val="9"/>
      <color indexed="8"/>
      <name val="Tahoma"/>
      <family val="2"/>
      <charset val="204"/>
    </font>
    <font>
      <u/>
      <sz val="9"/>
      <color indexed="62"/>
      <name val="Tahoma"/>
      <family val="2"/>
      <charset val="204"/>
    </font>
    <font>
      <sz val="11"/>
      <color indexed="22"/>
      <name val="Wingdings 2"/>
      <family val="1"/>
      <charset val="2"/>
    </font>
    <font>
      <b/>
      <sz val="9"/>
      <color indexed="8"/>
      <name val="Tahoma"/>
      <family val="2"/>
      <charset val="204"/>
    </font>
    <font>
      <sz val="9"/>
      <color indexed="81"/>
      <name val="Tahoma"/>
      <family val="2"/>
      <charset val="204"/>
    </font>
    <font>
      <sz val="11"/>
      <color indexed="55"/>
      <name val="Wingdings 2"/>
      <family val="1"/>
      <charset val="2"/>
    </font>
    <font>
      <sz val="9"/>
      <color indexed="63"/>
      <name val="Tahoma"/>
      <family val="2"/>
      <charset val="204"/>
    </font>
    <font>
      <sz val="11"/>
      <color indexed="63"/>
      <name val="Wingdings 2"/>
      <family val="1"/>
      <charset val="2"/>
    </font>
    <font>
      <b/>
      <sz val="10"/>
      <color indexed="63"/>
      <name val="Tahoma"/>
      <family val="2"/>
      <charset val="204"/>
    </font>
    <font>
      <sz val="10"/>
      <color indexed="55"/>
      <name val="Wingdings 2"/>
      <family val="1"/>
      <charset val="2"/>
    </font>
    <font>
      <u/>
      <sz val="9"/>
      <color rgb="FF333399"/>
      <name val="Tahoma"/>
      <family val="2"/>
      <charset val="204"/>
    </font>
    <font>
      <sz val="11"/>
      <color rgb="FF9C6500"/>
      <name val="Calibri"/>
      <family val="2"/>
      <charset val="204"/>
      <scheme val="minor"/>
    </font>
    <font>
      <sz val="11"/>
      <color theme="1"/>
      <name val="Calibri"/>
      <family val="2"/>
      <charset val="204"/>
      <scheme val="minor"/>
    </font>
    <font>
      <sz val="11"/>
      <color rgb="FF006100"/>
      <name val="Calibri"/>
      <family val="2"/>
      <charset val="204"/>
      <scheme val="minor"/>
    </font>
    <font>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9C000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color theme="0"/>
      <name val="Wingdings 2"/>
      <family val="1"/>
      <charset val="2"/>
    </font>
    <font>
      <b/>
      <sz val="9"/>
      <color theme="0"/>
      <name val="Tahoma"/>
      <family val="2"/>
      <charset val="204"/>
    </font>
    <font>
      <u/>
      <sz val="9"/>
      <color theme="11"/>
      <name val="Tahoma"/>
      <family val="2"/>
      <charset val="204"/>
    </font>
    <font>
      <sz val="10"/>
      <color rgb="FF000000"/>
      <name val="Source Sans Pro"/>
      <family val="2"/>
      <charset val="204"/>
    </font>
    <font>
      <b/>
      <sz val="10"/>
      <color rgb="FF000000"/>
      <name val="Source Sans Pro"/>
      <family val="2"/>
      <charset val="204"/>
    </font>
    <font>
      <b/>
      <sz val="1"/>
      <color theme="0"/>
      <name val="Tahoma"/>
      <family val="2"/>
      <charset val="204"/>
    </font>
    <font>
      <sz val="11"/>
      <color theme="0"/>
      <name val="Wingdings 2"/>
      <family val="1"/>
      <charset val="2"/>
    </font>
    <font>
      <b/>
      <sz val="9"/>
      <color indexed="9"/>
      <name val="Tahoma"/>
      <family val="2"/>
      <charset val="204"/>
    </font>
  </fonts>
  <fills count="46">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41"/>
        <bgColor indexed="64"/>
      </patternFill>
    </fill>
    <fill>
      <patternFill patternType="solid">
        <fgColor indexed="65"/>
        <bgColor indexed="64"/>
      </patternFill>
    </fill>
    <fill>
      <patternFill patternType="solid">
        <fgColor indexed="44"/>
        <bgColor indexed="64"/>
      </patternFill>
    </fill>
    <fill>
      <patternFill patternType="lightDown">
        <fgColor indexed="22"/>
      </patternFill>
    </fill>
    <fill>
      <patternFill patternType="solid">
        <fgColor rgb="FFFFEB9C"/>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55"/>
      </left>
      <right/>
      <top style="thin">
        <color indexed="55"/>
      </top>
      <bottom/>
      <diagonal/>
    </border>
    <border>
      <left/>
      <right/>
      <top style="thin">
        <color indexed="55"/>
      </top>
      <bottom/>
      <diagonal/>
    </border>
    <border>
      <left style="thin">
        <color indexed="23"/>
      </left>
      <right/>
      <top/>
      <bottom/>
      <diagonal/>
    </border>
    <border>
      <left/>
      <right style="thin">
        <color indexed="23"/>
      </right>
      <top/>
      <bottom/>
      <diagonal/>
    </border>
    <border>
      <left style="thin">
        <color indexed="55"/>
      </left>
      <right style="thin">
        <color indexed="55"/>
      </right>
      <top style="thin">
        <color indexed="55"/>
      </top>
      <bottom style="thin">
        <color indexed="55"/>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style="thin">
        <color indexed="55"/>
      </left>
      <right/>
      <top/>
      <bottom/>
      <diagonal/>
    </border>
    <border>
      <left style="thin">
        <color indexed="55"/>
      </left>
      <right style="thin">
        <color indexed="55"/>
      </right>
      <top style="thin">
        <color indexed="55"/>
      </top>
      <bottom style="double">
        <color indexed="55"/>
      </bottom>
      <diagonal/>
    </border>
    <border>
      <left/>
      <right/>
      <top style="dotted">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medium">
        <color indexed="55"/>
      </bottom>
      <diagonal/>
    </border>
    <border>
      <left/>
      <right/>
      <top/>
      <bottom style="thin">
        <color indexed="55"/>
      </bottom>
      <diagonal/>
    </border>
    <border>
      <left style="thin">
        <color indexed="55"/>
      </left>
      <right style="thin">
        <color indexed="55"/>
      </right>
      <top/>
      <bottom/>
      <diagonal/>
    </border>
    <border>
      <left/>
      <right/>
      <top style="medium">
        <color indexed="55"/>
      </top>
      <bottom style="thin">
        <color indexed="55"/>
      </bottom>
      <diagonal/>
    </border>
    <border>
      <left/>
      <right style="thin">
        <color indexed="55"/>
      </right>
      <top style="medium">
        <color indexed="55"/>
      </top>
      <bottom style="thin">
        <color indexed="55"/>
      </bottom>
      <diagonal/>
    </border>
    <border>
      <left style="thin">
        <color indexed="55"/>
      </left>
      <right/>
      <top style="medium">
        <color indexed="55"/>
      </top>
      <bottom style="thin">
        <color indexed="55"/>
      </bottom>
      <diagonal/>
    </border>
    <border>
      <left/>
      <right style="thin">
        <color indexed="55"/>
      </right>
      <top style="thin">
        <color indexed="55"/>
      </top>
      <bottom style="thin">
        <color indexed="55"/>
      </bottom>
      <diagonal/>
    </border>
    <border>
      <left/>
      <right/>
      <top/>
      <bottom style="medium">
        <color indexed="55"/>
      </bottom>
      <diagonal/>
    </border>
    <border>
      <left/>
      <right style="thin">
        <color indexed="55"/>
      </right>
      <top/>
      <bottom style="medium">
        <color indexed="55"/>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medium">
        <color indexed="55"/>
      </top>
      <bottom/>
      <diagonal/>
    </border>
    <border>
      <left/>
      <right/>
      <top style="medium">
        <color indexed="55"/>
      </top>
      <bottom/>
      <diagonal/>
    </border>
    <border>
      <left/>
      <right style="thin">
        <color indexed="55"/>
      </right>
      <top/>
      <bottom/>
      <diagonal/>
    </border>
    <border>
      <left style="thin">
        <color indexed="55"/>
      </left>
      <right style="thin">
        <color indexed="55"/>
      </right>
      <top/>
      <bottom style="thin">
        <color indexed="55"/>
      </bottom>
      <diagonal/>
    </border>
    <border>
      <left/>
      <right/>
      <top style="thin">
        <color indexed="55"/>
      </top>
      <bottom style="medium">
        <color indexed="55"/>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55"/>
      </left>
      <right/>
      <top/>
      <bottom style="medium">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5"/>
      </left>
      <right style="thin">
        <color indexed="55"/>
      </right>
      <top style="medium">
        <color indexed="55"/>
      </top>
      <bottom/>
      <diagonal/>
    </border>
    <border>
      <left style="thin">
        <color indexed="55"/>
      </left>
      <right style="thin">
        <color indexed="55"/>
      </right>
      <top/>
      <bottom style="medium">
        <color indexed="55"/>
      </bottom>
      <diagonal/>
    </border>
  </borders>
  <cellStyleXfs count="106">
    <xf numFmtId="49" fontId="0" fillId="0" borderId="0" applyBorder="0">
      <alignment vertical="top"/>
    </xf>
    <xf numFmtId="0" fontId="4" fillId="0" borderId="0"/>
    <xf numFmtId="169" fontId="4" fillId="0" borderId="0"/>
    <xf numFmtId="0" fontId="36" fillId="0" borderId="0"/>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0" fontId="20" fillId="0" borderId="1" applyNumberFormat="0" applyAlignment="0">
      <protection locked="0"/>
    </xf>
    <xf numFmtId="168" fontId="5" fillId="0" borderId="0" applyFont="0" applyFill="0" applyBorder="0" applyAlignment="0" applyProtection="0"/>
    <xf numFmtId="0" fontId="17" fillId="0" borderId="0" applyFill="0" applyBorder="0" applyProtection="0">
      <alignment vertical="center"/>
    </xf>
    <xf numFmtId="0" fontId="18" fillId="0" borderId="0" applyNumberFormat="0" applyFill="0" applyBorder="0" applyAlignment="0" applyProtection="0">
      <alignment vertical="top"/>
      <protection locked="0"/>
    </xf>
    <xf numFmtId="0" fontId="20" fillId="3" borderId="1" applyNumberFormat="0" applyAlignment="0"/>
    <xf numFmtId="0" fontId="19" fillId="0" borderId="0" applyNumberFormat="0" applyFill="0" applyBorder="0" applyAlignment="0" applyProtection="0">
      <alignment vertical="top"/>
      <protection locked="0"/>
    </xf>
    <xf numFmtId="0" fontId="8" fillId="0" borderId="0" applyNumberFormat="0" applyFill="0" applyBorder="0" applyAlignment="0" applyProtection="0"/>
    <xf numFmtId="0" fontId="6" fillId="0" borderId="0"/>
    <xf numFmtId="0" fontId="17" fillId="0" borderId="0" applyFill="0" applyBorder="0" applyProtection="0">
      <alignment vertical="center"/>
    </xf>
    <xf numFmtId="0" fontId="17" fillId="0" borderId="0" applyFill="0" applyBorder="0" applyProtection="0">
      <alignment vertical="center"/>
    </xf>
    <xf numFmtId="49" fontId="38" fillId="4" borderId="2" applyNumberFormat="0">
      <alignment horizontal="center" vertical="center"/>
    </xf>
    <xf numFmtId="0" fontId="15" fillId="5" borderId="1" applyNumberFormat="0" applyAlignment="0" applyProtection="0"/>
    <xf numFmtId="0" fontId="5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2" fillId="0" borderId="0" applyBorder="0">
      <alignment horizontal="center" vertical="center" wrapText="1"/>
    </xf>
    <xf numFmtId="0" fontId="9" fillId="0" borderId="3" applyBorder="0">
      <alignment horizontal="center" vertical="center" wrapText="1"/>
    </xf>
    <xf numFmtId="4" fontId="7" fillId="2" borderId="4" applyBorder="0">
      <alignment horizontal="right"/>
    </xf>
    <xf numFmtId="49" fontId="7" fillId="0" borderId="0" applyBorder="0">
      <alignment vertical="top"/>
    </xf>
    <xf numFmtId="0" fontId="53" fillId="0" borderId="0"/>
    <xf numFmtId="0" fontId="39" fillId="6" borderId="0" applyNumberFormat="0" applyBorder="0" applyAlignment="0">
      <alignment horizontal="left" vertical="center"/>
    </xf>
    <xf numFmtId="49" fontId="41" fillId="7" borderId="0" applyBorder="0">
      <alignment vertical="top"/>
    </xf>
    <xf numFmtId="49" fontId="7" fillId="6" borderId="0" applyBorder="0">
      <alignment vertical="top"/>
    </xf>
    <xf numFmtId="49" fontId="7" fillId="0" borderId="0" applyBorder="0">
      <alignment vertical="top"/>
    </xf>
    <xf numFmtId="49" fontId="7" fillId="0" borderId="0" applyBorder="0">
      <alignment vertical="top"/>
    </xf>
    <xf numFmtId="0" fontId="1" fillId="0" borderId="0"/>
    <xf numFmtId="0" fontId="3" fillId="0" borderId="0"/>
    <xf numFmtId="49" fontId="7" fillId="0" borderId="0" applyBorder="0">
      <alignment vertical="top"/>
    </xf>
    <xf numFmtId="0" fontId="3" fillId="0" borderId="0"/>
    <xf numFmtId="0" fontId="7" fillId="0" borderId="0">
      <alignment horizontal="left" vertical="center"/>
    </xf>
    <xf numFmtId="0" fontId="3" fillId="0" borderId="0"/>
    <xf numFmtId="0" fontId="3" fillId="0" borderId="0"/>
    <xf numFmtId="0" fontId="23" fillId="0" borderId="0"/>
    <xf numFmtId="0" fontId="2" fillId="0" borderId="0"/>
    <xf numFmtId="4" fontId="7" fillId="8" borderId="5" applyBorder="0">
      <alignment horizontal="right"/>
    </xf>
    <xf numFmtId="0" fontId="56" fillId="0" borderId="0" applyNumberFormat="0" applyFill="0" applyBorder="0" applyAlignment="0" applyProtection="0"/>
    <xf numFmtId="0" fontId="57" fillId="0" borderId="39" applyNumberFormat="0" applyFill="0" applyAlignment="0" applyProtection="0"/>
    <xf numFmtId="0" fontId="58" fillId="0" borderId="40" applyNumberFormat="0" applyFill="0" applyAlignment="0" applyProtection="0"/>
    <xf numFmtId="0" fontId="59" fillId="0" borderId="41" applyNumberFormat="0" applyFill="0" applyAlignment="0" applyProtection="0"/>
    <xf numFmtId="0" fontId="59" fillId="0" borderId="0" applyNumberFormat="0" applyFill="0" applyBorder="0" applyAlignment="0" applyProtection="0"/>
    <xf numFmtId="0" fontId="54" fillId="17" borderId="0" applyNumberFormat="0" applyBorder="0" applyAlignment="0" applyProtection="0"/>
    <xf numFmtId="0" fontId="60" fillId="18" borderId="0" applyNumberFormat="0" applyBorder="0" applyAlignment="0" applyProtection="0"/>
    <xf numFmtId="0" fontId="52" fillId="16" borderId="0" applyNumberFormat="0" applyBorder="0" applyAlignment="0" applyProtection="0"/>
    <xf numFmtId="0" fontId="61" fillId="19" borderId="42" applyNumberFormat="0" applyAlignment="0" applyProtection="0"/>
    <xf numFmtId="0" fontId="62" fillId="19" borderId="43" applyNumberFormat="0" applyAlignment="0" applyProtection="0"/>
    <xf numFmtId="0" fontId="63" fillId="0" borderId="44" applyNumberFormat="0" applyFill="0" applyAlignment="0" applyProtection="0"/>
    <xf numFmtId="0" fontId="64" fillId="20" borderId="45" applyNumberFormat="0" applyAlignment="0" applyProtection="0"/>
    <xf numFmtId="0" fontId="65" fillId="0" borderId="0" applyNumberFormat="0" applyFill="0" applyBorder="0" applyAlignment="0" applyProtection="0"/>
    <xf numFmtId="0" fontId="7" fillId="21" borderId="46" applyNumberFormat="0" applyFont="0" applyAlignment="0" applyProtection="0"/>
    <xf numFmtId="0" fontId="66" fillId="0" borderId="0" applyNumberFormat="0" applyFill="0" applyBorder="0" applyAlignment="0" applyProtection="0"/>
    <xf numFmtId="0" fontId="67" fillId="0" borderId="47" applyNumberFormat="0" applyFill="0" applyAlignment="0" applyProtection="0"/>
    <xf numFmtId="0" fontId="68"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68" fillId="45" borderId="0" applyNumberFormat="0" applyBorder="0" applyAlignment="0" applyProtection="0"/>
    <xf numFmtId="49" fontId="7" fillId="0" borderId="0" applyBorder="0">
      <alignment vertical="top"/>
    </xf>
    <xf numFmtId="170" fontId="7" fillId="2" borderId="0">
      <protection locked="0"/>
    </xf>
    <xf numFmtId="171" fontId="7" fillId="2" borderId="0">
      <protection locked="0"/>
    </xf>
    <xf numFmtId="172" fontId="7" fillId="2" borderId="0">
      <protection locked="0"/>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3" fillId="0" borderId="0"/>
    <xf numFmtId="49" fontId="71" fillId="0" borderId="0" applyNumberFormat="0" applyFill="0" applyBorder="0" applyAlignment="0" applyProtection="0">
      <alignment vertical="top"/>
    </xf>
    <xf numFmtId="49" fontId="71" fillId="0" borderId="0" applyNumberFormat="0" applyFill="0" applyBorder="0" applyAlignment="0" applyProtection="0">
      <alignment vertical="top"/>
    </xf>
    <xf numFmtId="0" fontId="36" fillId="0" borderId="0"/>
    <xf numFmtId="0" fontId="4" fillId="0" borderId="0"/>
    <xf numFmtId="173" fontId="8" fillId="0" borderId="0" applyFont="0" applyFill="0" applyBorder="0" applyAlignment="0" applyProtection="0"/>
  </cellStyleXfs>
  <cellXfs count="457">
    <xf numFmtId="49" fontId="0" fillId="0" borderId="0" xfId="0">
      <alignment vertical="top"/>
    </xf>
    <xf numFmtId="49" fontId="7" fillId="0" borderId="0" xfId="0" applyFont="1" applyProtection="1">
      <alignment vertical="top"/>
    </xf>
    <xf numFmtId="49" fontId="0" fillId="0" borderId="0" xfId="0" applyProtection="1">
      <alignment vertical="top"/>
    </xf>
    <xf numFmtId="49" fontId="0" fillId="0" borderId="0" xfId="0" applyNumberFormat="1" applyProtection="1">
      <alignment vertical="top"/>
    </xf>
    <xf numFmtId="49" fontId="14" fillId="0" borderId="0" xfId="0" applyNumberFormat="1" applyFont="1" applyProtection="1">
      <alignment vertical="top"/>
    </xf>
    <xf numFmtId="49" fontId="7" fillId="0" borderId="0" xfId="0" applyNumberFormat="1" applyFont="1" applyAlignment="1" applyProtection="1">
      <alignment vertical="top" wrapText="1"/>
    </xf>
    <xf numFmtId="49" fontId="7" fillId="0" borderId="0" xfId="0" applyNumberFormat="1" applyFont="1" applyAlignment="1" applyProtection="1">
      <alignment vertical="center" wrapText="1"/>
    </xf>
    <xf numFmtId="49" fontId="7" fillId="0" borderId="0" xfId="43" applyFont="1" applyAlignment="1" applyProtection="1">
      <alignment vertical="center" wrapText="1"/>
    </xf>
    <xf numFmtId="49" fontId="12" fillId="0" borderId="0" xfId="43" applyFont="1" applyAlignment="1" applyProtection="1">
      <alignment vertical="center"/>
    </xf>
    <xf numFmtId="0" fontId="12" fillId="0" borderId="0" xfId="42" applyFont="1" applyAlignment="1" applyProtection="1">
      <alignment horizontal="center" vertical="center" wrapText="1"/>
    </xf>
    <xf numFmtId="0" fontId="7" fillId="0" borderId="0" xfId="42" applyFont="1" applyAlignment="1" applyProtection="1">
      <alignment vertical="center" wrapText="1"/>
    </xf>
    <xf numFmtId="0" fontId="7" fillId="0" borderId="0" xfId="42" applyFont="1" applyAlignment="1" applyProtection="1">
      <alignment horizontal="left" vertical="center" wrapText="1"/>
    </xf>
    <xf numFmtId="0" fontId="7" fillId="0" borderId="0" xfId="42" applyFont="1" applyProtection="1"/>
    <xf numFmtId="0" fontId="7" fillId="7" borderId="0" xfId="42" applyFont="1" applyFill="1" applyBorder="1" applyProtection="1"/>
    <xf numFmtId="0" fontId="7" fillId="0" borderId="0" xfId="42" applyFont="1"/>
    <xf numFmtId="0" fontId="28" fillId="0" borderId="0" xfId="42" applyFont="1"/>
    <xf numFmtId="49" fontId="7" fillId="0" borderId="0" xfId="40" applyFont="1" applyProtection="1">
      <alignment vertical="top"/>
    </xf>
    <xf numFmtId="49" fontId="7" fillId="0" borderId="0" xfId="40" applyProtection="1">
      <alignment vertical="top"/>
    </xf>
    <xf numFmtId="0" fontId="12" fillId="0" borderId="0" xfId="45" applyNumberFormat="1" applyFont="1" applyFill="1" applyAlignment="1" applyProtection="1">
      <alignment vertical="center" wrapText="1"/>
    </xf>
    <xf numFmtId="0" fontId="12" fillId="0" borderId="0" xfId="45" applyFont="1" applyFill="1" applyAlignment="1" applyProtection="1">
      <alignment horizontal="left" vertical="center" wrapText="1"/>
    </xf>
    <xf numFmtId="0" fontId="12" fillId="0" borderId="0" xfId="45" applyFont="1" applyAlignment="1" applyProtection="1">
      <alignment vertical="center" wrapText="1"/>
    </xf>
    <xf numFmtId="0" fontId="12" fillId="0" borderId="0" xfId="45" applyFont="1" applyAlignment="1" applyProtection="1">
      <alignment horizontal="center" vertical="center" wrapText="1"/>
    </xf>
    <xf numFmtId="0" fontId="12" fillId="0" borderId="0" xfId="45" applyFont="1" applyFill="1" applyAlignment="1" applyProtection="1">
      <alignment vertical="center" wrapText="1"/>
    </xf>
    <xf numFmtId="0" fontId="24" fillId="0" borderId="0" xfId="45" applyFont="1" applyAlignment="1" applyProtection="1">
      <alignment vertical="center" wrapText="1"/>
    </xf>
    <xf numFmtId="0" fontId="7" fillId="7" borderId="0" xfId="45" applyFont="1" applyFill="1" applyBorder="1" applyAlignment="1" applyProtection="1">
      <alignment vertical="center" wrapText="1"/>
    </xf>
    <xf numFmtId="0" fontId="7" fillId="0" borderId="0" xfId="45" applyFont="1" applyBorder="1" applyAlignment="1" applyProtection="1">
      <alignment vertical="center" wrapText="1"/>
    </xf>
    <xf numFmtId="0" fontId="7" fillId="0" borderId="0" xfId="45" applyFont="1" applyAlignment="1" applyProtection="1">
      <alignment horizontal="center" vertical="center" wrapText="1"/>
    </xf>
    <xf numFmtId="0" fontId="7" fillId="0" borderId="0" xfId="45" applyFont="1" applyAlignment="1" applyProtection="1">
      <alignment vertical="center" wrapText="1"/>
    </xf>
    <xf numFmtId="0" fontId="29" fillId="7" borderId="0" xfId="45" applyFont="1" applyFill="1" applyBorder="1" applyAlignment="1" applyProtection="1">
      <alignment vertical="center" wrapText="1"/>
    </xf>
    <xf numFmtId="0" fontId="9" fillId="7" borderId="0" xfId="45" applyFont="1" applyFill="1" applyBorder="1" applyAlignment="1" applyProtection="1">
      <alignment vertical="center" wrapText="1"/>
    </xf>
    <xf numFmtId="0" fontId="7" fillId="7" borderId="0" xfId="45" applyFont="1" applyFill="1" applyBorder="1" applyAlignment="1" applyProtection="1">
      <alignment horizontal="right" vertical="center" wrapText="1" indent="1"/>
    </xf>
    <xf numFmtId="14" fontId="12" fillId="7" borderId="0" xfId="45" applyNumberFormat="1" applyFont="1" applyFill="1" applyBorder="1" applyAlignment="1" applyProtection="1">
      <alignment horizontal="center" vertical="center" wrapText="1"/>
    </xf>
    <xf numFmtId="0" fontId="12" fillId="7" borderId="0" xfId="45" applyNumberFormat="1" applyFont="1" applyFill="1" applyBorder="1" applyAlignment="1" applyProtection="1">
      <alignment horizontal="center" vertical="center" wrapText="1"/>
    </xf>
    <xf numFmtId="0" fontId="7" fillId="7" borderId="0" xfId="45" applyFont="1" applyFill="1" applyBorder="1" applyAlignment="1" applyProtection="1">
      <alignment horizontal="center" vertical="center" wrapText="1"/>
    </xf>
    <xf numFmtId="14" fontId="7" fillId="7" borderId="0" xfId="45" applyNumberFormat="1" applyFont="1" applyFill="1" applyBorder="1" applyAlignment="1" applyProtection="1">
      <alignment horizontal="center" vertical="center" wrapText="1"/>
    </xf>
    <xf numFmtId="0" fontId="24" fillId="0" borderId="0" xfId="45" applyFont="1" applyAlignment="1" applyProtection="1">
      <alignment horizontal="center" vertical="center" wrapText="1"/>
    </xf>
    <xf numFmtId="0" fontId="31" fillId="7" borderId="0" xfId="45" applyNumberFormat="1" applyFont="1" applyFill="1" applyBorder="1" applyAlignment="1" applyProtection="1">
      <alignment horizontal="center" vertical="center" wrapText="1"/>
    </xf>
    <xf numFmtId="0" fontId="7" fillId="7" borderId="0" xfId="45" applyNumberFormat="1" applyFont="1" applyFill="1" applyBorder="1" applyAlignment="1" applyProtection="1">
      <alignment horizontal="right" vertical="center" wrapText="1" indent="1"/>
    </xf>
    <xf numFmtId="49" fontId="7" fillId="7" borderId="0" xfId="45" applyNumberFormat="1" applyFont="1" applyFill="1" applyBorder="1" applyAlignment="1" applyProtection="1">
      <alignment horizontal="right" vertical="center" wrapText="1" indent="1"/>
    </xf>
    <xf numFmtId="0" fontId="12" fillId="0" borderId="0" xfId="45" applyFont="1" applyFill="1" applyBorder="1" applyAlignment="1" applyProtection="1">
      <alignment vertical="center" wrapText="1"/>
    </xf>
    <xf numFmtId="49" fontId="12" fillId="0" borderId="0" xfId="45" applyNumberFormat="1" applyFont="1" applyFill="1" applyBorder="1" applyAlignment="1" applyProtection="1">
      <alignment horizontal="left" vertical="center" wrapText="1"/>
    </xf>
    <xf numFmtId="49" fontId="29" fillId="7" borderId="0" xfId="45" applyNumberFormat="1" applyFont="1" applyFill="1" applyBorder="1" applyAlignment="1" applyProtection="1">
      <alignment horizontal="center" vertical="center" wrapText="1"/>
    </xf>
    <xf numFmtId="49" fontId="9" fillId="8" borderId="4" xfId="0" applyNumberFormat="1" applyFont="1" applyFill="1" applyBorder="1" applyAlignment="1" applyProtection="1">
      <alignment horizontal="center" vertical="center" wrapText="1"/>
    </xf>
    <xf numFmtId="49" fontId="0" fillId="9" borderId="0" xfId="0" applyFill="1" applyProtection="1">
      <alignment vertical="top"/>
    </xf>
    <xf numFmtId="0" fontId="7" fillId="0" borderId="0" xfId="47" applyFont="1" applyFill="1" applyAlignment="1" applyProtection="1">
      <alignment vertical="center" wrapText="1"/>
    </xf>
    <xf numFmtId="0" fontId="7" fillId="7" borderId="0" xfId="47" applyFont="1" applyFill="1" applyBorder="1" applyAlignment="1" applyProtection="1">
      <alignment vertical="center" wrapText="1"/>
    </xf>
    <xf numFmtId="0" fontId="7" fillId="7" borderId="0" xfId="47" applyFont="1" applyFill="1" applyBorder="1" applyAlignment="1" applyProtection="1">
      <alignment horizontal="right" vertical="center" wrapText="1"/>
    </xf>
    <xf numFmtId="0" fontId="9" fillId="7" borderId="0" xfId="47" applyFont="1" applyFill="1" applyBorder="1" applyAlignment="1" applyProtection="1">
      <alignment horizontal="center" vertical="center" wrapText="1"/>
    </xf>
    <xf numFmtId="0" fontId="7" fillId="0" borderId="0" xfId="47" applyFont="1" applyFill="1" applyBorder="1" applyAlignment="1" applyProtection="1">
      <alignment vertical="center" wrapText="1"/>
    </xf>
    <xf numFmtId="0" fontId="21" fillId="9" borderId="0" xfId="47" applyFont="1" applyFill="1" applyAlignment="1" applyProtection="1">
      <alignment vertical="center" wrapText="1"/>
    </xf>
    <xf numFmtId="0" fontId="20" fillId="0" borderId="0" xfId="47" applyFont="1" applyAlignment="1" applyProtection="1">
      <alignment vertical="center" wrapText="1"/>
    </xf>
    <xf numFmtId="0" fontId="20" fillId="0" borderId="0" xfId="31" applyFont="1" applyFill="1" applyBorder="1" applyAlignment="1" applyProtection="1">
      <alignment horizontal="center" vertical="center" wrapText="1"/>
    </xf>
    <xf numFmtId="0" fontId="21" fillId="9" borderId="0" xfId="47" applyFont="1" applyFill="1" applyAlignment="1" applyProtection="1">
      <alignment vertical="center"/>
    </xf>
    <xf numFmtId="0" fontId="9" fillId="7" borderId="0" xfId="47" applyFont="1" applyFill="1" applyBorder="1" applyAlignment="1" applyProtection="1">
      <alignment horizontal="right" vertical="center" wrapText="1"/>
    </xf>
    <xf numFmtId="0" fontId="21" fillId="0" borderId="0" xfId="31" applyFont="1" applyFill="1" applyBorder="1" applyAlignment="1" applyProtection="1">
      <alignment horizontal="center" vertical="center" wrapText="1"/>
    </xf>
    <xf numFmtId="0" fontId="7" fillId="10" borderId="6" xfId="31" applyFont="1" applyFill="1" applyBorder="1" applyAlignment="1" applyProtection="1">
      <alignment horizontal="left" vertical="center" indent="1"/>
    </xf>
    <xf numFmtId="0" fontId="7" fillId="10" borderId="7" xfId="31" applyFont="1" applyFill="1" applyBorder="1" applyAlignment="1" applyProtection="1">
      <alignment horizontal="left" vertical="center" wrapText="1" indent="1"/>
    </xf>
    <xf numFmtId="49" fontId="25" fillId="0" borderId="0" xfId="38" applyFont="1" applyFill="1" applyAlignment="1" applyProtection="1">
      <alignment wrapText="1"/>
    </xf>
    <xf numFmtId="49" fontId="25" fillId="0" borderId="0" xfId="38" applyFont="1" applyFill="1" applyAlignment="1" applyProtection="1">
      <alignment vertical="center" wrapText="1"/>
    </xf>
    <xf numFmtId="49" fontId="40" fillId="0" borderId="0" xfId="38" applyFont="1" applyFill="1" applyAlignment="1" applyProtection="1">
      <alignment wrapText="1"/>
    </xf>
    <xf numFmtId="0" fontId="21" fillId="0" borderId="0" xfId="38" applyNumberFormat="1" applyFont="1" applyFill="1" applyAlignment="1" applyProtection="1">
      <alignment horizontal="left" vertical="center" wrapText="1"/>
    </xf>
    <xf numFmtId="0" fontId="20" fillId="0" borderId="0" xfId="38" applyNumberFormat="1" applyFont="1" applyFill="1" applyAlignment="1" applyProtection="1">
      <alignment vertical="top"/>
    </xf>
    <xf numFmtId="49" fontId="26" fillId="0" borderId="0" xfId="38" applyFont="1" applyFill="1" applyBorder="1" applyAlignment="1" applyProtection="1">
      <alignment wrapText="1"/>
    </xf>
    <xf numFmtId="0" fontId="20" fillId="0" borderId="0" xfId="38" applyNumberFormat="1" applyFont="1" applyFill="1" applyAlignment="1" applyProtection="1">
      <alignment horizontal="left" vertical="top" wrapText="1"/>
    </xf>
    <xf numFmtId="49" fontId="7" fillId="0" borderId="0" xfId="38" applyFont="1" applyFill="1" applyAlignment="1" applyProtection="1">
      <alignment vertical="top" wrapText="1"/>
    </xf>
    <xf numFmtId="49" fontId="25" fillId="0" borderId="0" xfId="38" applyFont="1" applyFill="1" applyBorder="1" applyAlignment="1" applyProtection="1">
      <alignment wrapText="1"/>
    </xf>
    <xf numFmtId="49" fontId="16" fillId="0" borderId="8" xfId="38" applyFont="1" applyFill="1" applyBorder="1" applyAlignment="1" applyProtection="1">
      <alignment wrapText="1"/>
    </xf>
    <xf numFmtId="49" fontId="16" fillId="0" borderId="9" xfId="38" applyFont="1" applyFill="1" applyBorder="1" applyAlignment="1" applyProtection="1">
      <alignment wrapText="1"/>
    </xf>
    <xf numFmtId="49" fontId="16" fillId="0" borderId="0" xfId="38" applyFont="1" applyFill="1" applyBorder="1" applyAlignment="1" applyProtection="1">
      <alignment wrapText="1"/>
    </xf>
    <xf numFmtId="49" fontId="27" fillId="0" borderId="9" xfId="38" applyFont="1" applyFill="1" applyBorder="1" applyAlignment="1" applyProtection="1">
      <alignment vertical="center" wrapText="1"/>
    </xf>
    <xf numFmtId="49" fontId="25" fillId="0" borderId="8" xfId="38" applyFont="1" applyFill="1" applyBorder="1" applyAlignment="1" applyProtection="1">
      <alignment wrapText="1"/>
    </xf>
    <xf numFmtId="49" fontId="22" fillId="0" borderId="9" xfId="38" applyFont="1" applyFill="1" applyBorder="1" applyAlignment="1" applyProtection="1">
      <alignment horizontal="left" vertical="center" wrapText="1"/>
    </xf>
    <xf numFmtId="49" fontId="27" fillId="0" borderId="9" xfId="38" applyFont="1" applyFill="1" applyBorder="1" applyAlignment="1" applyProtection="1">
      <alignment horizontal="center" vertical="center" wrapText="1"/>
    </xf>
    <xf numFmtId="49" fontId="22" fillId="0" borderId="8" xfId="38" applyFont="1" applyFill="1" applyBorder="1" applyAlignment="1" applyProtection="1">
      <alignment horizontal="left" vertical="center" wrapText="1"/>
    </xf>
    <xf numFmtId="49" fontId="22" fillId="0" borderId="0" xfId="38" applyFont="1" applyFill="1" applyBorder="1" applyAlignment="1" applyProtection="1">
      <alignment horizontal="left" vertical="center" wrapText="1"/>
    </xf>
    <xf numFmtId="49" fontId="41" fillId="2" borderId="10" xfId="36" applyNumberFormat="1" applyFont="1" applyFill="1" applyBorder="1" applyAlignment="1" applyProtection="1">
      <alignment horizontal="center" vertical="center" wrapText="1"/>
    </xf>
    <xf numFmtId="49" fontId="16" fillId="7" borderId="0" xfId="38" applyFont="1" applyFill="1" applyBorder="1" applyAlignment="1">
      <alignment wrapText="1"/>
    </xf>
    <xf numFmtId="49" fontId="41" fillId="11" borderId="10" xfId="36" applyNumberFormat="1" applyFont="1" applyFill="1" applyBorder="1" applyAlignment="1" applyProtection="1">
      <alignment horizontal="center" vertical="center" wrapText="1"/>
    </xf>
    <xf numFmtId="49" fontId="41" fillId="8" borderId="10" xfId="36" applyNumberFormat="1" applyFont="1" applyFill="1" applyBorder="1" applyAlignment="1" applyProtection="1">
      <alignment horizontal="center" vertical="center" wrapText="1"/>
    </xf>
    <xf numFmtId="49" fontId="41" fillId="12" borderId="10" xfId="36" applyNumberFormat="1" applyFont="1" applyFill="1" applyBorder="1" applyAlignment="1" applyProtection="1">
      <alignment horizontal="center" vertical="center" wrapText="1"/>
    </xf>
    <xf numFmtId="0" fontId="20" fillId="0" borderId="0" xfId="20" applyFont="1" applyFill="1" applyBorder="1" applyAlignment="1" applyProtection="1">
      <alignment horizontal="left" vertical="top" wrapText="1"/>
    </xf>
    <xf numFmtId="0" fontId="20" fillId="0" borderId="0" xfId="20" applyFont="1" applyFill="1" applyBorder="1" applyAlignment="1" applyProtection="1">
      <alignment horizontal="right" vertical="top" wrapText="1"/>
    </xf>
    <xf numFmtId="49" fontId="16" fillId="0" borderId="0" xfId="38" applyFont="1" applyFill="1" applyBorder="1" applyAlignment="1" applyProtection="1">
      <alignment vertical="top" wrapText="1"/>
    </xf>
    <xf numFmtId="0" fontId="41" fillId="0" borderId="0" xfId="38" applyNumberFormat="1" applyFont="1" applyFill="1" applyBorder="1" applyAlignment="1" applyProtection="1">
      <alignment vertical="center" wrapText="1"/>
    </xf>
    <xf numFmtId="0" fontId="41" fillId="0" borderId="0" xfId="38" applyNumberFormat="1" applyFont="1" applyFill="1" applyBorder="1" applyAlignment="1" applyProtection="1">
      <alignment vertical="top" wrapText="1"/>
    </xf>
    <xf numFmtId="0" fontId="20" fillId="0" borderId="0" xfId="20" applyFont="1" applyFill="1" applyBorder="1" applyAlignment="1" applyProtection="1">
      <alignment horizontal="left" vertical="center" wrapText="1"/>
    </xf>
    <xf numFmtId="49" fontId="13" fillId="0" borderId="0" xfId="29" applyNumberFormat="1" applyFont="1" applyFill="1" applyBorder="1" applyAlignment="1" applyProtection="1">
      <alignment wrapText="1"/>
    </xf>
    <xf numFmtId="49" fontId="13" fillId="0" borderId="0" xfId="29" applyNumberFormat="1" applyFont="1" applyFill="1" applyBorder="1" applyAlignment="1" applyProtection="1">
      <alignment horizontal="left" wrapText="1"/>
    </xf>
    <xf numFmtId="49" fontId="16" fillId="0" borderId="0" xfId="38" applyFont="1" applyFill="1" applyBorder="1" applyAlignment="1" applyProtection="1">
      <alignment horizontal="right" wrapText="1"/>
    </xf>
    <xf numFmtId="49" fontId="25" fillId="0" borderId="11" xfId="38" applyFont="1" applyFill="1" applyBorder="1" applyAlignment="1" applyProtection="1">
      <alignment wrapText="1"/>
    </xf>
    <xf numFmtId="49" fontId="22" fillId="0" borderId="12" xfId="38" applyFont="1" applyFill="1" applyBorder="1" applyAlignment="1" applyProtection="1">
      <alignment horizontal="left" vertical="center" wrapText="1"/>
    </xf>
    <xf numFmtId="49" fontId="22" fillId="0" borderId="11" xfId="38" applyFont="1" applyFill="1" applyBorder="1" applyAlignment="1" applyProtection="1">
      <alignment horizontal="left" vertical="center" wrapText="1"/>
    </xf>
    <xf numFmtId="49" fontId="22" fillId="0" borderId="13" xfId="38" applyFont="1" applyFill="1" applyBorder="1" applyAlignment="1" applyProtection="1">
      <alignment horizontal="left" vertical="center" wrapText="1"/>
    </xf>
    <xf numFmtId="49" fontId="27" fillId="0" borderId="12" xfId="38" applyFont="1" applyFill="1" applyBorder="1" applyAlignment="1" applyProtection="1">
      <alignment vertical="center" wrapText="1"/>
    </xf>
    <xf numFmtId="49" fontId="7" fillId="0" borderId="0" xfId="39" applyNumberFormat="1" applyFont="1" applyProtection="1">
      <alignment vertical="top"/>
    </xf>
    <xf numFmtId="49" fontId="7" fillId="0" borderId="0" xfId="34" applyFont="1" applyProtection="1">
      <alignment vertical="top"/>
    </xf>
    <xf numFmtId="0" fontId="7" fillId="10" borderId="7" xfId="31" applyFont="1" applyFill="1" applyBorder="1" applyAlignment="1" applyProtection="1">
      <alignment horizontal="left" vertical="center" indent="1"/>
    </xf>
    <xf numFmtId="0" fontId="43" fillId="7" borderId="0" xfId="47" applyFont="1" applyFill="1" applyBorder="1" applyAlignment="1" applyProtection="1">
      <alignment horizontal="center" vertical="center" wrapText="1"/>
    </xf>
    <xf numFmtId="0" fontId="7" fillId="7" borderId="7" xfId="47" applyFont="1" applyFill="1" applyBorder="1" applyAlignment="1" applyProtection="1">
      <alignment vertical="center" wrapText="1"/>
    </xf>
    <xf numFmtId="0" fontId="7" fillId="0" borderId="14" xfId="47" applyFont="1" applyFill="1" applyBorder="1" applyAlignment="1" applyProtection="1">
      <alignment vertical="center" wrapText="1"/>
    </xf>
    <xf numFmtId="4" fontId="9" fillId="8" borderId="6" xfId="50" applyNumberFormat="1" applyFont="1" applyFill="1" applyBorder="1" applyAlignment="1" applyProtection="1">
      <alignment horizontal="right" vertical="center" wrapText="1"/>
    </xf>
    <xf numFmtId="4" fontId="9" fillId="8" borderId="6" xfId="50" applyFont="1" applyBorder="1" applyAlignment="1" applyProtection="1">
      <alignment horizontal="right" vertical="center" wrapText="1"/>
    </xf>
    <xf numFmtId="4" fontId="9" fillId="8" borderId="6" xfId="33" applyFont="1" applyFill="1" applyBorder="1" applyAlignment="1" applyProtection="1">
      <alignment horizontal="right" vertical="center" wrapText="1"/>
    </xf>
    <xf numFmtId="4" fontId="7" fillId="8" borderId="6" xfId="50" applyNumberFormat="1" applyFont="1" applyFill="1" applyBorder="1" applyAlignment="1" applyProtection="1">
      <alignment horizontal="right" vertical="center" wrapText="1"/>
    </xf>
    <xf numFmtId="4" fontId="7" fillId="8" borderId="6" xfId="33" applyFont="1" applyFill="1" applyBorder="1" applyAlignment="1" applyProtection="1">
      <alignment horizontal="right" vertical="center" wrapText="1"/>
    </xf>
    <xf numFmtId="0" fontId="9" fillId="7" borderId="7" xfId="47" applyFont="1" applyFill="1" applyBorder="1" applyAlignment="1" applyProtection="1">
      <alignment horizontal="center" wrapText="1"/>
    </xf>
    <xf numFmtId="0" fontId="7" fillId="0" borderId="7" xfId="47" applyFont="1" applyFill="1" applyBorder="1" applyAlignment="1" applyProtection="1">
      <alignment horizontal="right" vertical="center" wrapText="1"/>
    </xf>
    <xf numFmtId="0" fontId="7" fillId="0" borderId="7" xfId="47" applyFont="1" applyFill="1" applyBorder="1" applyAlignment="1" applyProtection="1">
      <alignment vertical="center" wrapText="1"/>
    </xf>
    <xf numFmtId="0" fontId="7" fillId="7" borderId="6" xfId="47" applyFont="1" applyFill="1" applyBorder="1" applyAlignment="1" applyProtection="1">
      <alignment vertical="center" wrapText="1"/>
    </xf>
    <xf numFmtId="0" fontId="9" fillId="7" borderId="7" xfId="47" applyFont="1" applyFill="1" applyBorder="1" applyAlignment="1" applyProtection="1">
      <alignment horizontal="left"/>
    </xf>
    <xf numFmtId="4" fontId="7" fillId="0" borderId="7" xfId="33" applyFont="1" applyFill="1" applyBorder="1" applyAlignment="1" applyProtection="1">
      <alignment horizontal="right" vertical="center" wrapText="1"/>
    </xf>
    <xf numFmtId="0" fontId="7" fillId="0" borderId="7" xfId="44" applyFont="1" applyFill="1" applyBorder="1" applyAlignment="1" applyProtection="1">
      <alignment horizontal="left" vertical="center" wrapText="1" indent="1"/>
    </xf>
    <xf numFmtId="0" fontId="34" fillId="0" borderId="7" xfId="44" applyFont="1" applyFill="1" applyBorder="1" applyAlignment="1" applyProtection="1">
      <alignment horizontal="left" vertical="center" indent="1"/>
    </xf>
    <xf numFmtId="49" fontId="0" fillId="0" borderId="0" xfId="0" applyBorder="1">
      <alignment vertical="top"/>
    </xf>
    <xf numFmtId="49" fontId="0" fillId="0" borderId="7" xfId="0" applyBorder="1">
      <alignment vertical="top"/>
    </xf>
    <xf numFmtId="0" fontId="7" fillId="0" borderId="14" xfId="42" applyFont="1" applyBorder="1" applyProtection="1"/>
    <xf numFmtId="49" fontId="7" fillId="0" borderId="0" xfId="34">
      <alignment vertical="top"/>
    </xf>
    <xf numFmtId="0" fontId="7" fillId="13" borderId="15" xfId="42" applyFont="1" applyFill="1" applyBorder="1" applyAlignment="1">
      <alignment horizontal="center" vertical="center"/>
    </xf>
    <xf numFmtId="49" fontId="0" fillId="0" borderId="0" xfId="0" applyFill="1" applyProtection="1">
      <alignment vertical="top"/>
    </xf>
    <xf numFmtId="49" fontId="0" fillId="0" borderId="0" xfId="0" applyNumberFormat="1" applyAlignment="1" applyProtection="1">
      <alignment vertical="top" wrapText="1"/>
    </xf>
    <xf numFmtId="0" fontId="7" fillId="7" borderId="7" xfId="45" applyNumberFormat="1" applyFont="1" applyFill="1" applyBorder="1" applyAlignment="1" applyProtection="1">
      <alignment horizontal="center" vertical="center" wrapText="1"/>
    </xf>
    <xf numFmtId="0" fontId="7" fillId="0" borderId="16" xfId="45" applyFont="1" applyBorder="1" applyAlignment="1" applyProtection="1">
      <alignment vertical="center" wrapText="1"/>
    </xf>
    <xf numFmtId="0" fontId="7" fillId="7" borderId="16" xfId="45" applyFont="1" applyFill="1" applyBorder="1" applyAlignment="1" applyProtection="1">
      <alignment horizontal="center" wrapText="1"/>
    </xf>
    <xf numFmtId="0" fontId="7" fillId="0" borderId="0" xfId="45" applyFont="1" applyBorder="1" applyAlignment="1" applyProtection="1">
      <alignment horizontal="right" vertical="center"/>
    </xf>
    <xf numFmtId="0" fontId="7" fillId="7" borderId="7" xfId="45" applyFont="1" applyFill="1" applyBorder="1" applyAlignment="1" applyProtection="1">
      <alignment horizontal="right" vertical="center" wrapText="1" indent="1"/>
    </xf>
    <xf numFmtId="0" fontId="30" fillId="7" borderId="7" xfId="45" applyFont="1" applyFill="1" applyBorder="1" applyAlignment="1" applyProtection="1">
      <alignment horizontal="center" vertical="center" wrapText="1"/>
    </xf>
    <xf numFmtId="0" fontId="9" fillId="7" borderId="14" xfId="45" applyFont="1" applyFill="1" applyBorder="1" applyAlignment="1" applyProtection="1">
      <alignment vertical="center" wrapText="1"/>
    </xf>
    <xf numFmtId="0" fontId="0" fillId="8" borderId="6" xfId="45" applyFont="1" applyFill="1" applyBorder="1" applyAlignment="1" applyProtection="1">
      <alignment horizontal="center" vertical="center"/>
    </xf>
    <xf numFmtId="0" fontId="7" fillId="7" borderId="14" xfId="45" applyFont="1" applyFill="1" applyBorder="1" applyAlignment="1" applyProtection="1">
      <alignment vertical="center" wrapText="1"/>
    </xf>
    <xf numFmtId="0" fontId="7" fillId="8" borderId="6" xfId="45" applyNumberFormat="1" applyFont="1" applyFill="1" applyBorder="1" applyAlignment="1" applyProtection="1">
      <alignment horizontal="center" vertical="center"/>
    </xf>
    <xf numFmtId="49" fontId="7" fillId="12" borderId="6" xfId="45" applyNumberFormat="1" applyFont="1" applyFill="1" applyBorder="1" applyAlignment="1" applyProtection="1">
      <alignment horizontal="center" vertical="center" wrapText="1"/>
      <protection locked="0"/>
    </xf>
    <xf numFmtId="14" fontId="7" fillId="7" borderId="14" xfId="45" applyNumberFormat="1" applyFont="1" applyFill="1" applyBorder="1" applyAlignment="1" applyProtection="1">
      <alignment horizontal="center" vertical="center" wrapText="1"/>
    </xf>
    <xf numFmtId="49" fontId="7" fillId="8" borderId="6" xfId="45" applyNumberFormat="1" applyFont="1" applyFill="1" applyBorder="1" applyAlignment="1" applyProtection="1">
      <alignment horizontal="center" vertical="center" wrapText="1"/>
    </xf>
    <xf numFmtId="0" fontId="24" fillId="0" borderId="7" xfId="45" applyNumberFormat="1" applyFont="1" applyFill="1" applyBorder="1" applyAlignment="1" applyProtection="1">
      <alignment horizontal="center" vertical="top" wrapText="1"/>
    </xf>
    <xf numFmtId="0" fontId="7" fillId="0" borderId="7" xfId="47" applyNumberFormat="1" applyFont="1" applyFill="1" applyBorder="1" applyAlignment="1" applyProtection="1">
      <alignment horizontal="center" vertical="center" wrapText="1"/>
    </xf>
    <xf numFmtId="0" fontId="7" fillId="8" borderId="6" xfId="47" applyNumberFormat="1" applyFont="1" applyFill="1" applyBorder="1" applyAlignment="1" applyProtection="1">
      <alignment horizontal="center" vertical="center" wrapText="1"/>
    </xf>
    <xf numFmtId="0" fontId="7" fillId="7" borderId="14" xfId="45" applyFont="1" applyFill="1" applyBorder="1" applyAlignment="1" applyProtection="1">
      <alignment horizontal="center" vertical="center" wrapText="1"/>
    </xf>
    <xf numFmtId="0" fontId="7" fillId="7" borderId="7" xfId="45" applyFont="1" applyFill="1" applyBorder="1" applyAlignment="1" applyProtection="1">
      <alignment horizontal="center" wrapText="1"/>
    </xf>
    <xf numFmtId="0" fontId="0" fillId="7" borderId="0" xfId="45" applyFont="1" applyFill="1" applyBorder="1" applyAlignment="1" applyProtection="1">
      <alignment horizontal="right" vertical="center" wrapText="1" indent="1"/>
    </xf>
    <xf numFmtId="0" fontId="7" fillId="15" borderId="6" xfId="47" applyFont="1" applyFill="1" applyBorder="1" applyAlignment="1" applyProtection="1">
      <alignment vertical="center" wrapText="1"/>
    </xf>
    <xf numFmtId="49" fontId="33" fillId="15" borderId="7" xfId="0" applyFont="1" applyFill="1" applyBorder="1" applyAlignment="1" applyProtection="1">
      <alignment horizontal="center" vertical="top"/>
    </xf>
    <xf numFmtId="4" fontId="7" fillId="15" borderId="7" xfId="33" applyFont="1" applyFill="1" applyBorder="1" applyAlignment="1" applyProtection="1">
      <alignment horizontal="center" vertical="center" wrapText="1"/>
    </xf>
    <xf numFmtId="49" fontId="41" fillId="0" borderId="0" xfId="37" applyFill="1" applyProtection="1">
      <alignment vertical="top"/>
    </xf>
    <xf numFmtId="4" fontId="7" fillId="0" borderId="14" xfId="33" applyFont="1" applyFill="1" applyBorder="1" applyAlignment="1" applyProtection="1">
      <alignment vertical="center" wrapText="1"/>
    </xf>
    <xf numFmtId="4" fontId="7" fillId="0" borderId="0" xfId="33" applyFont="1" applyFill="1" applyBorder="1" applyAlignment="1" applyProtection="1">
      <alignment vertical="center" wrapText="1"/>
    </xf>
    <xf numFmtId="4" fontId="7" fillId="0" borderId="14" xfId="33" applyFont="1" applyFill="1" applyBorder="1" applyAlignment="1" applyProtection="1">
      <alignment horizontal="center" vertical="center" wrapText="1"/>
    </xf>
    <xf numFmtId="4" fontId="9" fillId="0" borderId="0" xfId="33" applyFont="1" applyFill="1" applyBorder="1" applyAlignment="1" applyProtection="1">
      <alignment horizontal="center" vertical="center" wrapText="1"/>
    </xf>
    <xf numFmtId="0" fontId="0" fillId="15" borderId="17" xfId="47" applyFont="1" applyFill="1" applyBorder="1" applyAlignment="1" applyProtection="1">
      <alignment vertical="center" wrapText="1"/>
    </xf>
    <xf numFmtId="0" fontId="7" fillId="0" borderId="10" xfId="42" applyFont="1" applyFill="1" applyBorder="1" applyAlignment="1" applyProtection="1">
      <alignment horizontal="center" vertical="center" wrapText="1"/>
    </xf>
    <xf numFmtId="49" fontId="9" fillId="0" borderId="0" xfId="0" applyNumberFormat="1" applyFont="1" applyProtection="1">
      <alignment vertical="top"/>
    </xf>
    <xf numFmtId="49" fontId="0" fillId="0" borderId="0" xfId="0" applyNumberFormat="1" applyFont="1" applyProtection="1">
      <alignment vertical="top"/>
    </xf>
    <xf numFmtId="49" fontId="7" fillId="2" borderId="17" xfId="42" applyNumberFormat="1" applyFont="1" applyFill="1" applyBorder="1" applyAlignment="1" applyProtection="1">
      <alignment horizontal="left" vertical="center" wrapText="1"/>
      <protection locked="0"/>
    </xf>
    <xf numFmtId="0" fontId="7" fillId="8" borderId="6" xfId="45" applyNumberFormat="1" applyFont="1" applyFill="1" applyBorder="1" applyAlignment="1" applyProtection="1">
      <alignment horizontal="center" vertical="center" wrapText="1"/>
    </xf>
    <xf numFmtId="0" fontId="51" fillId="7" borderId="0" xfId="28" applyNumberFormat="1" applyFill="1" applyBorder="1" applyAlignment="1" applyProtection="1">
      <alignment vertical="center" wrapText="1"/>
    </xf>
    <xf numFmtId="0" fontId="1" fillId="0" borderId="0" xfId="41" applyProtection="1"/>
    <xf numFmtId="0" fontId="7" fillId="12" borderId="10" xfId="45" applyNumberFormat="1" applyFont="1" applyFill="1" applyBorder="1" applyAlignment="1" applyProtection="1">
      <alignment horizontal="center" vertical="center" wrapText="1"/>
      <protection locked="0"/>
    </xf>
    <xf numFmtId="4" fontId="7" fillId="0" borderId="14" xfId="47" applyNumberFormat="1" applyFont="1" applyFill="1" applyBorder="1" applyAlignment="1" applyProtection="1">
      <alignment horizontal="right" vertical="center" wrapText="1"/>
    </xf>
    <xf numFmtId="0" fontId="7" fillId="12" borderId="14" xfId="47" applyNumberFormat="1" applyFont="1" applyFill="1" applyBorder="1" applyAlignment="1" applyProtection="1">
      <alignment vertical="center" wrapText="1"/>
      <protection locked="0"/>
    </xf>
    <xf numFmtId="4" fontId="7" fillId="2" borderId="14" xfId="47" applyNumberFormat="1" applyFont="1" applyFill="1" applyBorder="1" applyAlignment="1" applyProtection="1">
      <alignment vertical="center" wrapText="1"/>
      <protection locked="0"/>
    </xf>
    <xf numFmtId="4" fontId="7" fillId="2" borderId="21" xfId="47" applyNumberFormat="1" applyFont="1" applyFill="1" applyBorder="1" applyAlignment="1" applyProtection="1">
      <alignment vertical="center" wrapText="1"/>
      <protection locked="0"/>
    </xf>
    <xf numFmtId="0" fontId="7" fillId="0" borderId="22" xfId="47" applyFont="1" applyFill="1" applyBorder="1" applyAlignment="1" applyProtection="1">
      <alignment vertical="center" wrapText="1"/>
    </xf>
    <xf numFmtId="0" fontId="7" fillId="0" borderId="23" xfId="47" applyFont="1" applyFill="1" applyBorder="1" applyAlignment="1" applyProtection="1">
      <alignment vertical="center" wrapText="1"/>
    </xf>
    <xf numFmtId="0" fontId="7" fillId="0" borderId="24" xfId="47" applyFont="1" applyFill="1" applyBorder="1" applyAlignment="1" applyProtection="1">
      <alignment vertical="center" wrapText="1"/>
    </xf>
    <xf numFmtId="0" fontId="7" fillId="0" borderId="18" xfId="47" applyFont="1" applyFill="1" applyBorder="1" applyAlignment="1" applyProtection="1">
      <alignment vertical="center" wrapText="1"/>
    </xf>
    <xf numFmtId="0" fontId="7" fillId="0" borderId="25" xfId="47" applyFont="1" applyFill="1" applyBorder="1" applyAlignment="1" applyProtection="1">
      <alignment vertical="center" wrapText="1"/>
    </xf>
    <xf numFmtId="4" fontId="7" fillId="15" borderId="26" xfId="33" applyFont="1" applyFill="1" applyBorder="1" applyAlignment="1" applyProtection="1">
      <alignment horizontal="center" vertical="center" wrapText="1"/>
    </xf>
    <xf numFmtId="4" fontId="7" fillId="15" borderId="27" xfId="33" applyFont="1" applyFill="1" applyBorder="1" applyAlignment="1" applyProtection="1">
      <alignment horizontal="center" vertical="center" wrapText="1"/>
    </xf>
    <xf numFmtId="49" fontId="33" fillId="15" borderId="18" xfId="0" applyFont="1" applyFill="1" applyBorder="1" applyAlignment="1" applyProtection="1">
      <alignment horizontal="center" vertical="center" wrapText="1"/>
    </xf>
    <xf numFmtId="4" fontId="7" fillId="15" borderId="18" xfId="33" applyFont="1" applyFill="1" applyBorder="1" applyAlignment="1" applyProtection="1">
      <alignment horizontal="center" vertical="center" wrapText="1"/>
    </xf>
    <xf numFmtId="4" fontId="7" fillId="15" borderId="25" xfId="33" applyFont="1" applyFill="1" applyBorder="1" applyAlignment="1" applyProtection="1">
      <alignment horizontal="center" vertical="center" wrapText="1"/>
    </xf>
    <xf numFmtId="49" fontId="33" fillId="15" borderId="26" xfId="0" applyFont="1" applyFill="1" applyBorder="1" applyAlignment="1" applyProtection="1">
      <alignment horizontal="center" vertical="center" wrapText="1"/>
    </xf>
    <xf numFmtId="0" fontId="7" fillId="12" borderId="17" xfId="47" applyNumberFormat="1" applyFont="1" applyFill="1" applyBorder="1" applyAlignment="1" applyProtection="1">
      <alignment horizontal="center" vertical="center" wrapText="1"/>
      <protection locked="0"/>
    </xf>
    <xf numFmtId="4" fontId="7" fillId="2" borderId="10" xfId="47" applyNumberFormat="1" applyFont="1" applyFill="1" applyBorder="1" applyAlignment="1" applyProtection="1">
      <alignment vertical="center" wrapText="1"/>
      <protection locked="0"/>
    </xf>
    <xf numFmtId="0" fontId="46" fillId="0" borderId="0" xfId="42" applyFont="1" applyAlignment="1" applyProtection="1">
      <alignment horizontal="center" vertical="center"/>
    </xf>
    <xf numFmtId="0" fontId="46" fillId="7" borderId="0" xfId="42" applyFont="1" applyFill="1" applyBorder="1" applyAlignment="1" applyProtection="1">
      <alignment horizontal="center" vertical="center"/>
    </xf>
    <xf numFmtId="49" fontId="7" fillId="0" borderId="28" xfId="42" applyNumberFormat="1" applyFont="1" applyFill="1" applyBorder="1" applyAlignment="1" applyProtection="1">
      <alignment horizontal="left" vertical="center" wrapText="1"/>
    </xf>
    <xf numFmtId="0" fontId="47" fillId="0" borderId="0" xfId="42" applyFont="1" applyProtection="1"/>
    <xf numFmtId="0" fontId="48" fillId="7" borderId="0" xfId="42" applyFont="1" applyFill="1" applyBorder="1" applyAlignment="1" applyProtection="1">
      <alignment horizontal="center" vertical="center"/>
    </xf>
    <xf numFmtId="0" fontId="49" fillId="0" borderId="7" xfId="31" applyFont="1" applyFill="1" applyBorder="1" applyAlignment="1" applyProtection="1">
      <alignment vertical="center"/>
    </xf>
    <xf numFmtId="0" fontId="53" fillId="9" borderId="0" xfId="35" applyFill="1" applyProtection="1"/>
    <xf numFmtId="0" fontId="53" fillId="0" borderId="0" xfId="35"/>
    <xf numFmtId="0" fontId="53" fillId="0" borderId="0" xfId="35" applyBorder="1"/>
    <xf numFmtId="0" fontId="50" fillId="7" borderId="0" xfId="42" applyFont="1" applyFill="1" applyBorder="1" applyAlignment="1" applyProtection="1">
      <alignment horizontal="center" vertical="center"/>
    </xf>
    <xf numFmtId="0" fontId="47" fillId="7" borderId="17" xfId="42" applyFont="1" applyFill="1" applyBorder="1" applyAlignment="1" applyProtection="1">
      <alignment horizontal="center" vertical="center"/>
    </xf>
    <xf numFmtId="49" fontId="47" fillId="2" borderId="10" xfId="42" applyNumberFormat="1" applyFont="1" applyFill="1" applyBorder="1" applyAlignment="1" applyProtection="1">
      <alignment horizontal="left" vertical="center" wrapText="1"/>
      <protection locked="0"/>
    </xf>
    <xf numFmtId="0" fontId="49" fillId="0" borderId="0" xfId="31" applyFont="1" applyFill="1" applyBorder="1" applyAlignment="1" applyProtection="1">
      <alignment vertical="center"/>
    </xf>
    <xf numFmtId="0" fontId="7" fillId="0" borderId="0" xfId="42" applyFont="1" applyBorder="1" applyProtection="1"/>
    <xf numFmtId="0" fontId="47" fillId="7" borderId="7" xfId="42" applyFont="1" applyFill="1" applyBorder="1" applyProtection="1"/>
    <xf numFmtId="0" fontId="47" fillId="7" borderId="6" xfId="47" applyFont="1" applyFill="1" applyBorder="1" applyAlignment="1" applyProtection="1">
      <alignment horizontal="center" vertical="center" wrapText="1"/>
    </xf>
    <xf numFmtId="0" fontId="47" fillId="0" borderId="28" xfId="32" applyFont="1" applyFill="1" applyBorder="1" applyAlignment="1" applyProtection="1">
      <alignment horizontal="center" vertical="center" wrapText="1"/>
    </xf>
    <xf numFmtId="0" fontId="12" fillId="7" borderId="6" xfId="42" applyFont="1" applyFill="1" applyBorder="1" applyAlignment="1" applyProtection="1">
      <alignment horizontal="center" vertical="center"/>
    </xf>
    <xf numFmtId="0" fontId="0" fillId="0" borderId="0" xfId="47" applyFont="1" applyFill="1" applyBorder="1" applyAlignment="1" applyProtection="1">
      <alignment vertical="center" wrapText="1"/>
    </xf>
    <xf numFmtId="49" fontId="7" fillId="0" borderId="0" xfId="47" applyNumberFormat="1" applyFont="1" applyFill="1" applyBorder="1" applyAlignment="1" applyProtection="1">
      <alignment horizontal="center" vertical="center" wrapText="1"/>
    </xf>
    <xf numFmtId="4" fontId="7" fillId="8" borderId="6" xfId="50" applyFont="1" applyBorder="1" applyAlignment="1" applyProtection="1">
      <alignment horizontal="right" vertical="center" wrapText="1"/>
    </xf>
    <xf numFmtId="4" fontId="7" fillId="8" borderId="10" xfId="50" applyNumberFormat="1" applyFont="1" applyFill="1" applyBorder="1" applyAlignment="1" applyProtection="1">
      <alignment horizontal="right" vertical="center" wrapText="1"/>
    </xf>
    <xf numFmtId="0" fontId="7" fillId="12" borderId="17" xfId="47" applyNumberFormat="1" applyFont="1" applyFill="1" applyBorder="1" applyAlignment="1" applyProtection="1">
      <alignment vertical="center" wrapText="1"/>
      <protection locked="0"/>
    </xf>
    <xf numFmtId="4" fontId="7" fillId="8" borderId="17" xfId="50" applyNumberFormat="1" applyFont="1" applyFill="1" applyBorder="1" applyAlignment="1" applyProtection="1">
      <alignment horizontal="right" vertical="center" wrapText="1"/>
    </xf>
    <xf numFmtId="4" fontId="7" fillId="2" borderId="17" xfId="47" applyNumberFormat="1" applyFont="1" applyFill="1" applyBorder="1" applyAlignment="1" applyProtection="1">
      <alignment vertical="center" wrapText="1"/>
      <protection locked="0"/>
    </xf>
    <xf numFmtId="4" fontId="7" fillId="8" borderId="17" xfId="50" applyFont="1" applyBorder="1" applyAlignment="1" applyProtection="1">
      <alignment horizontal="right" vertical="center" wrapText="1"/>
    </xf>
    <xf numFmtId="0" fontId="7" fillId="0" borderId="7" xfId="45" applyFont="1" applyBorder="1" applyAlignment="1" applyProtection="1">
      <alignment vertical="center" wrapText="1"/>
    </xf>
    <xf numFmtId="0" fontId="9" fillId="0" borderId="6" xfId="47" applyFont="1" applyFill="1" applyBorder="1" applyAlignment="1" applyProtection="1">
      <alignment vertical="center" wrapText="1"/>
    </xf>
    <xf numFmtId="49" fontId="33" fillId="15" borderId="25" xfId="0" applyFont="1" applyFill="1" applyBorder="1" applyAlignment="1" applyProtection="1">
      <alignment horizontal="left" vertical="center"/>
    </xf>
    <xf numFmtId="49" fontId="33" fillId="15" borderId="20" xfId="0" applyFont="1" applyFill="1" applyBorder="1" applyAlignment="1" applyProtection="1">
      <alignment horizontal="center" vertical="top" wrapText="1"/>
    </xf>
    <xf numFmtId="0" fontId="20" fillId="0" borderId="0" xfId="31" applyFont="1" applyFill="1" applyBorder="1" applyAlignment="1" applyProtection="1">
      <alignment horizontal="left" vertical="center"/>
    </xf>
    <xf numFmtId="0" fontId="20" fillId="0" borderId="0" xfId="31" applyFont="1" applyFill="1" applyBorder="1" applyAlignment="1" applyProtection="1">
      <alignment vertical="center"/>
    </xf>
    <xf numFmtId="0" fontId="7" fillId="15" borderId="30" xfId="47" applyFont="1" applyFill="1" applyBorder="1" applyAlignment="1" applyProtection="1">
      <alignment vertical="center" wrapText="1"/>
    </xf>
    <xf numFmtId="49" fontId="33" fillId="15" borderId="31" xfId="0" applyFont="1" applyFill="1" applyBorder="1" applyAlignment="1" applyProtection="1">
      <alignment horizontal="center" vertical="top"/>
    </xf>
    <xf numFmtId="4" fontId="7" fillId="15" borderId="31" xfId="33" applyFont="1" applyFill="1" applyBorder="1" applyAlignment="1" applyProtection="1">
      <alignment horizontal="center" vertical="center" wrapText="1"/>
    </xf>
    <xf numFmtId="0" fontId="0" fillId="0" borderId="17" xfId="47" applyFont="1" applyFill="1" applyBorder="1" applyAlignment="1" applyProtection="1">
      <alignment horizontal="left" vertical="center" indent="1"/>
    </xf>
    <xf numFmtId="0" fontId="0" fillId="0" borderId="10" xfId="32" applyFont="1" applyFill="1" applyBorder="1" applyAlignment="1" applyProtection="1">
      <alignment horizontal="center" vertical="center" wrapText="1"/>
    </xf>
    <xf numFmtId="4" fontId="7" fillId="0" borderId="0" xfId="47" applyNumberFormat="1" applyFont="1" applyFill="1" applyBorder="1" applyAlignment="1" applyProtection="1">
      <alignment horizontal="right" vertical="center" wrapText="1"/>
    </xf>
    <xf numFmtId="49" fontId="33" fillId="15" borderId="34" xfId="0" applyFont="1" applyFill="1" applyBorder="1" applyAlignment="1" applyProtection="1">
      <alignment horizontal="center" vertical="top" wrapText="1"/>
    </xf>
    <xf numFmtId="0" fontId="0" fillId="0" borderId="6" xfId="32" applyFont="1" applyFill="1" applyBorder="1" applyAlignment="1" applyProtection="1">
      <alignment vertical="center" wrapText="1"/>
    </xf>
    <xf numFmtId="0" fontId="0" fillId="0" borderId="29" xfId="32" applyFont="1" applyFill="1" applyBorder="1" applyAlignment="1" applyProtection="1">
      <alignment horizontal="center" vertical="center" wrapText="1"/>
    </xf>
    <xf numFmtId="0" fontId="21" fillId="0" borderId="0" xfId="31" applyFont="1" applyFill="1" applyBorder="1" applyAlignment="1" applyProtection="1">
      <alignment horizontal="left" vertical="center"/>
    </xf>
    <xf numFmtId="49" fontId="33" fillId="15" borderId="18" xfId="0" applyFont="1" applyFill="1" applyBorder="1" applyAlignment="1" applyProtection="1">
      <alignment horizontal="center" vertical="top" wrapText="1"/>
    </xf>
    <xf numFmtId="49" fontId="0" fillId="0" borderId="10" xfId="47" applyNumberFormat="1" applyFont="1" applyFill="1" applyBorder="1" applyAlignment="1" applyProtection="1">
      <alignment horizontal="center" vertical="center" wrapText="1"/>
    </xf>
    <xf numFmtId="49" fontId="7" fillId="0" borderId="14" xfId="47" applyNumberFormat="1" applyFont="1" applyFill="1" applyBorder="1" applyAlignment="1" applyProtection="1">
      <alignment horizontal="center" vertical="center" wrapText="1"/>
    </xf>
    <xf numFmtId="0" fontId="7" fillId="0" borderId="18" xfId="47" applyFont="1" applyFill="1" applyBorder="1" applyAlignment="1" applyProtection="1">
      <alignment vertical="center"/>
    </xf>
    <xf numFmtId="0" fontId="55" fillId="0" borderId="18" xfId="47" applyFont="1" applyFill="1" applyBorder="1" applyAlignment="1" applyProtection="1">
      <alignment horizontal="left" vertical="center" indent="1"/>
    </xf>
    <xf numFmtId="49" fontId="0" fillId="0" borderId="17" xfId="47" applyNumberFormat="1" applyFont="1" applyFill="1" applyBorder="1" applyAlignment="1" applyProtection="1">
      <alignment horizontal="center" vertical="center" wrapText="1"/>
    </xf>
    <xf numFmtId="49" fontId="7" fillId="0" borderId="0" xfId="91">
      <alignment vertical="top"/>
    </xf>
    <xf numFmtId="49" fontId="33" fillId="15" borderId="18" xfId="0" applyFont="1" applyFill="1" applyBorder="1" applyAlignment="1" applyProtection="1">
      <alignment horizontal="center" vertical="center"/>
    </xf>
    <xf numFmtId="14" fontId="7" fillId="8" borderId="6" xfId="45" applyNumberFormat="1" applyFont="1" applyFill="1" applyBorder="1" applyAlignment="1" applyProtection="1">
      <alignment horizontal="center" vertical="center" wrapText="1"/>
    </xf>
    <xf numFmtId="14" fontId="7" fillId="8" borderId="6" xfId="47" applyNumberFormat="1" applyFont="1" applyFill="1" applyBorder="1" applyAlignment="1" applyProtection="1">
      <alignment horizontal="center" vertical="center" wrapText="1"/>
    </xf>
    <xf numFmtId="0" fontId="0" fillId="0" borderId="6" xfId="32" applyFont="1" applyFill="1" applyBorder="1" applyAlignment="1" applyProtection="1">
      <alignment horizontal="center" vertical="center" wrapText="1"/>
    </xf>
    <xf numFmtId="0" fontId="7" fillId="7" borderId="6" xfId="47" applyFont="1" applyFill="1" applyBorder="1" applyAlignment="1" applyProtection="1">
      <alignment horizontal="center" vertical="center" wrapText="1"/>
    </xf>
    <xf numFmtId="0" fontId="0" fillId="0" borderId="28" xfId="32" applyFont="1" applyFill="1" applyBorder="1" applyAlignment="1" applyProtection="1">
      <alignment horizontal="center" vertical="center" wrapText="1"/>
    </xf>
    <xf numFmtId="0" fontId="7" fillId="15" borderId="17" xfId="47" applyFont="1" applyFill="1" applyBorder="1" applyAlignment="1" applyProtection="1">
      <alignment vertical="center" wrapText="1"/>
    </xf>
    <xf numFmtId="49" fontId="33" fillId="15" borderId="18" xfId="0" applyFont="1" applyFill="1" applyBorder="1" applyAlignment="1" applyProtection="1">
      <alignment horizontal="center" vertical="top"/>
    </xf>
    <xf numFmtId="49" fontId="33" fillId="15" borderId="25" xfId="0" applyFont="1" applyFill="1" applyBorder="1" applyAlignment="1" applyProtection="1">
      <alignment horizontal="center" vertical="top"/>
    </xf>
    <xf numFmtId="49" fontId="33" fillId="15" borderId="18" xfId="0" applyFont="1" applyFill="1" applyBorder="1" applyAlignment="1" applyProtection="1">
      <alignment horizontal="left" vertical="center" indent="1"/>
    </xf>
    <xf numFmtId="0" fontId="7" fillId="7" borderId="17" xfId="47" applyFont="1" applyFill="1" applyBorder="1" applyAlignment="1" applyProtection="1">
      <alignment horizontal="center" vertical="center" wrapText="1"/>
    </xf>
    <xf numFmtId="49" fontId="0" fillId="0" borderId="0" xfId="0" applyBorder="1">
      <alignment vertical="top"/>
    </xf>
    <xf numFmtId="0" fontId="0" fillId="0" borderId="28" xfId="32" applyFont="1" applyFill="1" applyBorder="1" applyAlignment="1" applyProtection="1">
      <alignment horizontal="center" vertical="center" wrapText="1"/>
    </xf>
    <xf numFmtId="49" fontId="7" fillId="8" borderId="10" xfId="45" applyNumberFormat="1" applyFont="1" applyFill="1" applyBorder="1" applyAlignment="1" applyProtection="1">
      <alignment horizontal="center" vertical="center" wrapText="1"/>
    </xf>
    <xf numFmtId="0" fontId="0" fillId="8" borderId="10" xfId="0" applyNumberFormat="1" applyFill="1" applyBorder="1" applyAlignment="1" applyProtection="1">
      <alignment horizontal="center" vertical="center"/>
    </xf>
    <xf numFmtId="0" fontId="0" fillId="0" borderId="6" xfId="32" applyFont="1" applyFill="1" applyBorder="1" applyAlignment="1" applyProtection="1">
      <alignment horizontal="center" vertical="center" wrapText="1"/>
    </xf>
    <xf numFmtId="0" fontId="0" fillId="0" borderId="18" xfId="32" applyFont="1" applyFill="1" applyBorder="1" applyAlignment="1" applyProtection="1">
      <alignment horizontal="center" vertical="center" wrapText="1"/>
    </xf>
    <xf numFmtId="0" fontId="0" fillId="0" borderId="17" xfId="32" applyFont="1" applyFill="1" applyBorder="1" applyAlignment="1" applyProtection="1">
      <alignment horizontal="center" vertical="center" wrapText="1"/>
    </xf>
    <xf numFmtId="4" fontId="7" fillId="0" borderId="17" xfId="47" applyNumberFormat="1" applyFont="1" applyFill="1" applyBorder="1" applyAlignment="1" applyProtection="1">
      <alignment vertical="center" wrapText="1"/>
    </xf>
    <xf numFmtId="0" fontId="0" fillId="7" borderId="32" xfId="45" applyFont="1" applyFill="1" applyBorder="1" applyAlignment="1" applyProtection="1">
      <alignment horizontal="right" vertical="center" wrapText="1" indent="1"/>
    </xf>
    <xf numFmtId="0" fontId="7" fillId="7" borderId="0" xfId="45" applyFont="1" applyFill="1" applyBorder="1" applyAlignment="1" applyProtection="1">
      <alignment horizontal="center" wrapText="1"/>
    </xf>
    <xf numFmtId="4" fontId="7" fillId="0" borderId="14" xfId="47" applyNumberFormat="1" applyFont="1" applyFill="1" applyBorder="1" applyAlignment="1" applyProtection="1">
      <alignment vertical="center" wrapText="1"/>
    </xf>
    <xf numFmtId="0" fontId="0" fillId="0" borderId="28" xfId="32" applyFont="1" applyFill="1" applyBorder="1" applyAlignment="1" applyProtection="1">
      <alignment horizontal="center" vertical="center" wrapText="1"/>
    </xf>
    <xf numFmtId="49" fontId="0" fillId="0" borderId="10" xfId="0" applyNumberFormat="1" applyFill="1" applyBorder="1" applyAlignment="1" applyProtection="1">
      <alignment horizontal="center" vertical="center"/>
    </xf>
    <xf numFmtId="49" fontId="0" fillId="0" borderId="0" xfId="0" applyAlignment="1">
      <alignment horizontal="center" vertical="center"/>
    </xf>
    <xf numFmtId="0" fontId="0" fillId="0" borderId="0" xfId="47" applyFont="1" applyFill="1" applyBorder="1" applyAlignment="1" applyProtection="1">
      <alignment vertical="center"/>
    </xf>
    <xf numFmtId="0" fontId="55" fillId="0" borderId="0" xfId="47" applyFont="1" applyFill="1" applyAlignment="1" applyProtection="1">
      <alignment vertical="center"/>
    </xf>
    <xf numFmtId="0" fontId="55" fillId="0" borderId="0" xfId="47" applyFont="1" applyFill="1" applyAlignment="1" applyProtection="1">
      <alignment vertical="center" wrapText="1"/>
    </xf>
    <xf numFmtId="0" fontId="55" fillId="0" borderId="14" xfId="47" applyFont="1" applyFill="1" applyBorder="1" applyAlignment="1" applyProtection="1">
      <alignment vertical="center" wrapText="1"/>
    </xf>
    <xf numFmtId="49" fontId="55" fillId="0" borderId="0" xfId="0" applyFont="1">
      <alignment vertical="top"/>
    </xf>
    <xf numFmtId="0" fontId="68" fillId="0" borderId="0" xfId="35" applyFont="1"/>
    <xf numFmtId="0" fontId="55" fillId="0" borderId="0" xfId="42" applyFont="1" applyProtection="1"/>
    <xf numFmtId="0" fontId="3" fillId="0" borderId="0" xfId="100" applyNumberFormat="1"/>
    <xf numFmtId="0" fontId="3" fillId="0" borderId="0" xfId="100"/>
    <xf numFmtId="0" fontId="55" fillId="0" borderId="0" xfId="45" applyFont="1" applyAlignment="1" applyProtection="1">
      <alignment vertical="center" wrapText="1"/>
    </xf>
    <xf numFmtId="0" fontId="55" fillId="0" borderId="0" xfId="45" applyFont="1" applyFill="1" applyAlignment="1" applyProtection="1">
      <alignment vertical="center"/>
    </xf>
    <xf numFmtId="0" fontId="69" fillId="0" borderId="0" xfId="45" applyFont="1" applyAlignment="1" applyProtection="1">
      <alignment vertical="center" wrapText="1"/>
    </xf>
    <xf numFmtId="4" fontId="55" fillId="0" borderId="0" xfId="45" applyNumberFormat="1" applyFont="1" applyAlignment="1" applyProtection="1">
      <alignment vertical="center" wrapText="1"/>
    </xf>
    <xf numFmtId="49" fontId="0" fillId="0" borderId="0" xfId="0" applyAlignment="1">
      <alignment horizontal="left" vertical="top" indent="1"/>
    </xf>
    <xf numFmtId="14" fontId="7" fillId="8" borderId="10" xfId="45" applyNumberFormat="1" applyFont="1" applyFill="1" applyBorder="1" applyAlignment="1" applyProtection="1">
      <alignment horizontal="center" vertical="center" wrapText="1"/>
    </xf>
    <xf numFmtId="49" fontId="70" fillId="0" borderId="14" xfId="0" applyFont="1" applyFill="1" applyBorder="1" applyAlignment="1" applyProtection="1">
      <alignment horizontal="left" vertical="center" indent="1"/>
    </xf>
    <xf numFmtId="49" fontId="55" fillId="0" borderId="0" xfId="0" applyFont="1" applyAlignment="1">
      <alignment vertical="center"/>
    </xf>
    <xf numFmtId="0" fontId="7" fillId="12" borderId="17" xfId="47" applyFont="1" applyFill="1" applyBorder="1" applyAlignment="1" applyProtection="1">
      <alignment horizontal="left" vertical="center" wrapText="1" indent="1"/>
      <protection locked="0"/>
    </xf>
    <xf numFmtId="49" fontId="0" fillId="12" borderId="17" xfId="0" applyFill="1" applyBorder="1" applyAlignment="1" applyProtection="1">
      <alignment horizontal="left" vertical="center" indent="1"/>
      <protection locked="0"/>
    </xf>
    <xf numFmtId="49" fontId="0" fillId="8" borderId="10" xfId="0" applyNumberFormat="1" applyFill="1" applyBorder="1" applyAlignment="1" applyProtection="1">
      <alignment horizontal="left" vertical="center" indent="1"/>
    </xf>
    <xf numFmtId="49" fontId="51" fillId="8" borderId="10" xfId="28" applyNumberFormat="1" applyFill="1" applyBorder="1" applyAlignment="1" applyProtection="1">
      <alignment horizontal="center" vertical="center" wrapText="1"/>
    </xf>
    <xf numFmtId="0" fontId="0" fillId="8" borderId="6" xfId="45" applyFont="1" applyFill="1" applyBorder="1" applyAlignment="1" applyProtection="1">
      <alignment horizontal="center" vertical="center" wrapText="1"/>
    </xf>
    <xf numFmtId="4" fontId="7" fillId="0" borderId="10" xfId="47" applyNumberFormat="1" applyFont="1" applyFill="1" applyBorder="1" applyAlignment="1" applyProtection="1">
      <alignment vertical="center" wrapText="1"/>
    </xf>
    <xf numFmtId="0" fontId="7" fillId="7" borderId="10" xfId="45" applyNumberFormat="1" applyFont="1" applyFill="1" applyBorder="1" applyAlignment="1" applyProtection="1">
      <alignment horizontal="center" vertical="center" wrapText="1"/>
    </xf>
    <xf numFmtId="49" fontId="7" fillId="7" borderId="10" xfId="45" applyNumberFormat="1" applyFont="1" applyFill="1" applyBorder="1" applyAlignment="1" applyProtection="1">
      <alignment horizontal="center" vertical="center" wrapText="1"/>
    </xf>
    <xf numFmtId="49" fontId="72" fillId="0" borderId="0" xfId="0" applyFont="1">
      <alignment vertical="top"/>
    </xf>
    <xf numFmtId="49" fontId="9" fillId="0" borderId="0" xfId="0" applyFont="1" applyFill="1" applyBorder="1" applyAlignment="1" applyProtection="1">
      <alignment horizontal="left" vertical="center"/>
    </xf>
    <xf numFmtId="0" fontId="9" fillId="0" borderId="7" xfId="47" applyFont="1" applyFill="1" applyBorder="1" applyAlignment="1" applyProtection="1">
      <alignment horizontal="left" vertical="center" wrapText="1"/>
    </xf>
    <xf numFmtId="0" fontId="0" fillId="0" borderId="7" xfId="47" applyFont="1" applyFill="1" applyBorder="1" applyAlignment="1" applyProtection="1">
      <alignment horizontal="left" vertical="center" wrapText="1" indent="1"/>
    </xf>
    <xf numFmtId="0" fontId="7" fillId="0" borderId="7" xfId="47" applyFont="1" applyFill="1" applyBorder="1" applyAlignment="1" applyProtection="1">
      <alignment horizontal="left" vertical="center" wrapText="1" indent="1"/>
    </xf>
    <xf numFmtId="0" fontId="9" fillId="10" borderId="7" xfId="31" applyFont="1" applyFill="1" applyBorder="1" applyAlignment="1" applyProtection="1">
      <alignment horizontal="left" vertical="center" wrapText="1" indent="1"/>
    </xf>
    <xf numFmtId="49" fontId="74" fillId="15" borderId="17" xfId="0" applyFont="1" applyFill="1" applyBorder="1" applyAlignment="1" applyProtection="1">
      <alignment horizontal="left" vertical="top" wrapText="1"/>
    </xf>
    <xf numFmtId="49" fontId="74" fillId="15" borderId="19" xfId="0" applyFont="1" applyFill="1" applyBorder="1" applyAlignment="1" applyProtection="1">
      <alignment horizontal="left" vertical="top" wrapText="1"/>
    </xf>
    <xf numFmtId="0" fontId="0" fillId="0" borderId="0" xfId="0" applyNumberFormat="1">
      <alignment vertical="top"/>
    </xf>
    <xf numFmtId="49" fontId="7" fillId="0" borderId="0" xfId="45" applyNumberFormat="1" applyFont="1" applyAlignment="1" applyProtection="1">
      <alignment vertical="center"/>
    </xf>
    <xf numFmtId="49" fontId="0" fillId="0" borderId="0" xfId="0" applyBorder="1">
      <alignment vertical="top"/>
    </xf>
    <xf numFmtId="0" fontId="0" fillId="0" borderId="6" xfId="32" applyFont="1" applyFill="1" applyBorder="1" applyAlignment="1" applyProtection="1">
      <alignment horizontal="center" vertical="center" wrapText="1"/>
    </xf>
    <xf numFmtId="0" fontId="7" fillId="7" borderId="0" xfId="47" applyFont="1" applyFill="1" applyBorder="1" applyAlignment="1" applyProtection="1">
      <alignment horizontal="center" vertical="center" wrapText="1"/>
    </xf>
    <xf numFmtId="0" fontId="9" fillId="0" borderId="7" xfId="47" applyFont="1" applyFill="1" applyBorder="1" applyAlignment="1" applyProtection="1">
      <alignment vertical="center" wrapText="1"/>
    </xf>
    <xf numFmtId="0" fontId="20" fillId="0" borderId="14" xfId="31" applyFont="1" applyFill="1" applyBorder="1" applyAlignment="1" applyProtection="1">
      <alignment horizontal="center" vertical="center" wrapText="1"/>
    </xf>
    <xf numFmtId="0" fontId="7" fillId="7" borderId="7" xfId="47" applyFont="1" applyFill="1" applyBorder="1" applyAlignment="1" applyProtection="1">
      <alignment horizontal="center" vertical="center" wrapText="1"/>
    </xf>
    <xf numFmtId="0" fontId="7" fillId="0" borderId="6" xfId="47" applyFont="1" applyFill="1" applyBorder="1" applyAlignment="1" applyProtection="1">
      <alignment vertical="center" wrapText="1"/>
    </xf>
    <xf numFmtId="49" fontId="9" fillId="0" borderId="6" xfId="47" applyNumberFormat="1" applyFont="1" applyFill="1" applyBorder="1" applyAlignment="1" applyProtection="1">
      <alignment horizontal="center" vertical="center" wrapText="1"/>
    </xf>
    <xf numFmtId="49" fontId="9" fillId="0" borderId="7" xfId="47" applyNumberFormat="1" applyFont="1" applyFill="1" applyBorder="1" applyAlignment="1" applyProtection="1">
      <alignment horizontal="center" vertical="center" wrapText="1"/>
    </xf>
    <xf numFmtId="49" fontId="0" fillId="0" borderId="6" xfId="47" applyNumberFormat="1" applyFont="1" applyFill="1" applyBorder="1" applyAlignment="1" applyProtection="1">
      <alignment horizontal="center" vertical="center" wrapText="1"/>
    </xf>
    <xf numFmtId="0" fontId="0" fillId="0" borderId="7" xfId="47" applyFont="1" applyFill="1" applyBorder="1" applyAlignment="1" applyProtection="1">
      <alignment vertical="center" wrapText="1"/>
    </xf>
    <xf numFmtId="0" fontId="0" fillId="0" borderId="6" xfId="47" applyFont="1" applyFill="1" applyBorder="1" applyAlignment="1" applyProtection="1">
      <alignment vertical="center" wrapText="1"/>
    </xf>
    <xf numFmtId="49" fontId="0" fillId="0" borderId="7" xfId="47" applyNumberFormat="1" applyFont="1" applyFill="1" applyBorder="1" applyAlignment="1" applyProtection="1">
      <alignment horizontal="center" vertical="center" wrapText="1"/>
    </xf>
    <xf numFmtId="0" fontId="0" fillId="0" borderId="6" xfId="47" applyFont="1" applyFill="1" applyBorder="1" applyAlignment="1" applyProtection="1">
      <alignment horizontal="left" vertical="center" wrapText="1" indent="1"/>
    </xf>
    <xf numFmtId="0" fontId="7" fillId="0" borderId="6" xfId="47" applyFont="1" applyFill="1" applyBorder="1" applyAlignment="1" applyProtection="1">
      <alignment horizontal="left" vertical="center" wrapText="1" indent="1"/>
    </xf>
    <xf numFmtId="0" fontId="7" fillId="0" borderId="14" xfId="47" applyNumberFormat="1" applyFont="1" applyFill="1" applyBorder="1" applyAlignment="1" applyProtection="1">
      <alignment vertical="center" wrapText="1"/>
    </xf>
    <xf numFmtId="0" fontId="7" fillId="7" borderId="6" xfId="47" applyNumberFormat="1" applyFont="1" applyFill="1" applyBorder="1" applyAlignment="1" applyProtection="1">
      <alignment horizontal="center" vertical="center" wrapText="1"/>
    </xf>
    <xf numFmtId="49" fontId="0" fillId="7" borderId="10" xfId="47" applyNumberFormat="1" applyFont="1" applyFill="1" applyBorder="1" applyAlignment="1" applyProtection="1">
      <alignment horizontal="center" vertical="center" wrapText="1"/>
    </xf>
    <xf numFmtId="0" fontId="7" fillId="7" borderId="17" xfId="47" applyNumberFormat="1" applyFont="1" applyFill="1" applyBorder="1" applyAlignment="1" applyProtection="1">
      <alignment horizontal="center" vertical="center" wrapText="1"/>
    </xf>
    <xf numFmtId="0" fontId="7" fillId="7" borderId="0" xfId="47" applyFont="1" applyFill="1" applyBorder="1" applyAlignment="1" applyProtection="1">
      <alignment horizontal="center" vertical="center" wrapText="1"/>
    </xf>
    <xf numFmtId="4" fontId="7" fillId="2" borderId="10" xfId="50" applyNumberFormat="1" applyFont="1" applyFill="1" applyBorder="1" applyAlignment="1" applyProtection="1">
      <alignment horizontal="right" vertical="center" wrapText="1"/>
      <protection locked="0"/>
    </xf>
    <xf numFmtId="49" fontId="51" fillId="12" borderId="10" xfId="28" applyNumberFormat="1" applyFill="1" applyBorder="1" applyAlignment="1" applyProtection="1">
      <alignment horizontal="center" vertical="center" wrapText="1"/>
      <protection locked="0"/>
    </xf>
    <xf numFmtId="0" fontId="7" fillId="0" borderId="10" xfId="47" applyNumberFormat="1" applyFont="1" applyFill="1" applyBorder="1" applyAlignment="1" applyProtection="1">
      <alignment vertical="center" wrapText="1"/>
    </xf>
    <xf numFmtId="0" fontId="75" fillId="7" borderId="0" xfId="47" applyFont="1" applyFill="1" applyBorder="1" applyAlignment="1" applyProtection="1">
      <alignment horizontal="center" vertical="center" wrapText="1"/>
    </xf>
    <xf numFmtId="0" fontId="55" fillId="7" borderId="0" xfId="47" applyFont="1" applyFill="1" applyBorder="1" applyAlignment="1" applyProtection="1">
      <alignment vertical="center" wrapText="1"/>
    </xf>
    <xf numFmtId="0" fontId="7" fillId="7" borderId="0" xfId="47" applyFont="1" applyFill="1" applyBorder="1" applyAlignment="1" applyProtection="1">
      <alignment horizontal="center" vertical="center" wrapText="1"/>
    </xf>
    <xf numFmtId="22" fontId="7" fillId="0" borderId="0" xfId="42" applyNumberFormat="1" applyFont="1" applyAlignment="1" applyProtection="1">
      <alignment horizontal="left" vertical="center" wrapText="1"/>
    </xf>
    <xf numFmtId="49" fontId="0" fillId="0" borderId="0" xfId="0" applyNumberFormat="1">
      <alignment vertical="top"/>
    </xf>
    <xf numFmtId="4" fontId="7" fillId="8" borderId="14" xfId="47" applyNumberFormat="1" applyFont="1" applyFill="1" applyBorder="1" applyAlignment="1" applyProtection="1">
      <alignment vertical="center" wrapText="1"/>
    </xf>
    <xf numFmtId="4" fontId="7" fillId="8" borderId="17" xfId="47" applyNumberFormat="1" applyFont="1" applyFill="1" applyBorder="1" applyAlignment="1" applyProtection="1">
      <alignment vertical="center" wrapText="1"/>
    </xf>
    <xf numFmtId="4" fontId="7" fillId="7" borderId="14" xfId="47" applyNumberFormat="1" applyFont="1" applyFill="1" applyBorder="1" applyAlignment="1" applyProtection="1">
      <alignment vertical="center" wrapText="1"/>
    </xf>
    <xf numFmtId="4" fontId="7" fillId="7" borderId="17" xfId="47" applyNumberFormat="1" applyFont="1" applyFill="1" applyBorder="1" applyAlignment="1" applyProtection="1">
      <alignment vertical="center" wrapText="1"/>
    </xf>
    <xf numFmtId="4" fontId="7" fillId="8" borderId="21" xfId="47" applyNumberFormat="1" applyFont="1" applyFill="1" applyBorder="1" applyAlignment="1" applyProtection="1">
      <alignment vertical="center" wrapText="1"/>
    </xf>
    <xf numFmtId="4" fontId="7" fillId="8" borderId="10" xfId="47" applyNumberFormat="1" applyFont="1" applyFill="1" applyBorder="1" applyAlignment="1" applyProtection="1">
      <alignment vertical="center" wrapText="1"/>
    </xf>
    <xf numFmtId="4" fontId="7" fillId="7" borderId="10" xfId="50" applyNumberFormat="1" applyFont="1" applyFill="1" applyBorder="1" applyAlignment="1" applyProtection="1">
      <alignment horizontal="right" vertical="center" wrapText="1"/>
    </xf>
    <xf numFmtId="49" fontId="0" fillId="14" borderId="10" xfId="47" applyNumberFormat="1" applyFont="1" applyFill="1" applyBorder="1" applyAlignment="1" applyProtection="1">
      <alignment horizontal="center" vertical="center" wrapText="1"/>
      <protection locked="0"/>
    </xf>
    <xf numFmtId="0" fontId="7" fillId="8" borderId="17" xfId="47" applyFont="1" applyFill="1" applyBorder="1" applyAlignment="1" applyProtection="1">
      <alignment horizontal="left" vertical="center" wrapText="1" indent="1"/>
    </xf>
    <xf numFmtId="49" fontId="0" fillId="8" borderId="17" xfId="0" applyFill="1" applyBorder="1" applyAlignment="1" applyProtection="1">
      <alignment horizontal="left" vertical="center" indent="1"/>
    </xf>
    <xf numFmtId="0" fontId="0" fillId="8" borderId="6" xfId="46" applyNumberFormat="1" applyFont="1" applyFill="1" applyBorder="1" applyAlignment="1" applyProtection="1">
      <alignment horizontal="center" vertical="center" wrapText="1"/>
    </xf>
    <xf numFmtId="0" fontId="7" fillId="8" borderId="10" xfId="45" applyNumberFormat="1" applyFont="1" applyFill="1" applyBorder="1" applyAlignment="1" applyProtection="1">
      <alignment horizontal="center" vertical="center" wrapText="1"/>
    </xf>
    <xf numFmtId="49" fontId="76" fillId="0" borderId="14" xfId="0" applyFont="1" applyFill="1" applyBorder="1" applyAlignment="1" applyProtection="1">
      <alignment horizontal="left" vertical="center" indent="1"/>
    </xf>
    <xf numFmtId="0" fontId="7" fillId="14" borderId="10" xfId="45" applyNumberFormat="1" applyFont="1" applyFill="1" applyBorder="1" applyAlignment="1" applyProtection="1">
      <alignment horizontal="center" vertical="center" wrapText="1"/>
    </xf>
    <xf numFmtId="49" fontId="51" fillId="7" borderId="10" xfId="28" applyNumberFormat="1" applyFill="1" applyBorder="1" applyAlignment="1" applyProtection="1">
      <alignment horizontal="center" vertical="center" wrapText="1"/>
    </xf>
    <xf numFmtId="49" fontId="43" fillId="0" borderId="14" xfId="47" applyNumberFormat="1" applyFont="1" applyFill="1" applyBorder="1" applyAlignment="1" applyProtection="1">
      <alignment horizontal="center" vertical="center" wrapText="1"/>
    </xf>
    <xf numFmtId="49" fontId="0" fillId="12" borderId="6" xfId="45" applyNumberFormat="1" applyFont="1" applyFill="1" applyBorder="1" applyAlignment="1" applyProtection="1">
      <alignment horizontal="center" vertical="center" wrapText="1"/>
      <protection locked="0"/>
    </xf>
    <xf numFmtId="49" fontId="0" fillId="12" borderId="10" xfId="45" applyNumberFormat="1" applyFont="1" applyFill="1" applyBorder="1" applyAlignment="1" applyProtection="1">
      <alignment horizontal="center" vertical="center" wrapText="1"/>
      <protection locked="0"/>
    </xf>
    <xf numFmtId="49" fontId="16" fillId="0" borderId="0" xfId="38" applyFont="1" applyFill="1" applyBorder="1" applyAlignment="1" applyProtection="1">
      <alignment horizontal="left" wrapText="1"/>
    </xf>
    <xf numFmtId="0" fontId="20" fillId="0" borderId="0" xfId="20" applyFont="1" applyFill="1" applyBorder="1" applyAlignment="1" applyProtection="1">
      <alignment horizontal="left" vertical="top" wrapText="1"/>
    </xf>
    <xf numFmtId="0" fontId="44" fillId="7" borderId="0" xfId="38" applyNumberFormat="1" applyFont="1" applyFill="1" applyBorder="1" applyAlignment="1">
      <alignment horizontal="center" vertical="center" wrapText="1"/>
    </xf>
    <xf numFmtId="49" fontId="0" fillId="0" borderId="0" xfId="0" applyBorder="1" applyAlignment="1">
      <alignment horizontal="left" vertical="center" indent="1"/>
    </xf>
    <xf numFmtId="49" fontId="42" fillId="0" borderId="0" xfId="30" applyNumberFormat="1" applyFont="1" applyFill="1" applyBorder="1" applyAlignment="1" applyProtection="1">
      <alignment horizontal="left" vertical="center" wrapText="1" indent="1"/>
    </xf>
    <xf numFmtId="0" fontId="41" fillId="7" borderId="0" xfId="38" applyNumberFormat="1" applyFont="1" applyFill="1" applyBorder="1" applyAlignment="1">
      <alignment horizontal="left" vertical="center" wrapText="1"/>
    </xf>
    <xf numFmtId="49" fontId="0" fillId="0" borderId="0" xfId="0" applyFill="1" applyBorder="1" applyAlignment="1" applyProtection="1">
      <alignment horizontal="right" vertical="center" indent="1"/>
    </xf>
    <xf numFmtId="49" fontId="51" fillId="0" borderId="0" xfId="28" applyNumberFormat="1" applyFill="1" applyBorder="1" applyAlignment="1" applyProtection="1">
      <alignment horizontal="left" vertical="center" wrapText="1" indent="1"/>
    </xf>
    <xf numFmtId="49" fontId="16" fillId="0" borderId="0" xfId="38" applyFont="1" applyFill="1" applyBorder="1" applyAlignment="1" applyProtection="1">
      <alignment horizontal="justify" vertical="justify" wrapText="1"/>
    </xf>
    <xf numFmtId="0" fontId="21" fillId="0" borderId="0" xfId="38" applyNumberFormat="1" applyFont="1" applyFill="1" applyAlignment="1" applyProtection="1">
      <alignment horizontal="left" vertical="center" wrapText="1"/>
    </xf>
    <xf numFmtId="0" fontId="20" fillId="0" borderId="0" xfId="38" applyNumberFormat="1" applyFont="1" applyFill="1" applyAlignment="1" applyProtection="1">
      <alignment horizontal="left" vertical="center"/>
    </xf>
    <xf numFmtId="0" fontId="20" fillId="10" borderId="35" xfId="26" applyNumberFormat="1" applyFont="1" applyFill="1" applyBorder="1" applyAlignment="1">
      <alignment horizontal="center" vertical="center" wrapText="1"/>
    </xf>
    <xf numFmtId="0" fontId="20" fillId="10" borderId="36" xfId="26" applyNumberFormat="1" applyFont="1" applyFill="1" applyBorder="1" applyAlignment="1">
      <alignment horizontal="center" vertical="center" wrapText="1"/>
    </xf>
    <xf numFmtId="0" fontId="20" fillId="10" borderId="37" xfId="26" applyNumberFormat="1" applyFont="1" applyFill="1" applyBorder="1" applyAlignment="1">
      <alignment horizontal="center" vertical="center" wrapText="1"/>
    </xf>
    <xf numFmtId="0" fontId="16" fillId="0" borderId="0" xfId="38" applyNumberFormat="1" applyFont="1" applyFill="1" applyBorder="1" applyAlignment="1" applyProtection="1">
      <alignment horizontal="justify" vertical="top" wrapText="1"/>
    </xf>
    <xf numFmtId="49" fontId="20" fillId="0" borderId="0" xfId="0" applyFont="1" applyFill="1" applyBorder="1" applyAlignment="1" applyProtection="1">
      <alignment horizontal="left" vertical="top" wrapText="1" indent="2"/>
    </xf>
    <xf numFmtId="49" fontId="16" fillId="7" borderId="14" xfId="38" applyFont="1" applyFill="1" applyBorder="1" applyAlignment="1">
      <alignment horizontal="left" vertical="center" wrapText="1"/>
    </xf>
    <xf numFmtId="49" fontId="16" fillId="7" borderId="0" xfId="38" applyFont="1" applyFill="1" applyBorder="1" applyAlignment="1">
      <alignment horizontal="left" vertical="center" wrapText="1"/>
    </xf>
    <xf numFmtId="0" fontId="16" fillId="0" borderId="0" xfId="38" applyNumberFormat="1" applyFont="1" applyFill="1" applyBorder="1" applyAlignment="1" applyProtection="1">
      <alignment horizontal="justify" vertical="center" wrapText="1"/>
    </xf>
    <xf numFmtId="49" fontId="51" fillId="0" borderId="0" xfId="28" applyNumberFormat="1" applyBorder="1" applyProtection="1">
      <alignment vertical="top"/>
    </xf>
    <xf numFmtId="0" fontId="20" fillId="0" borderId="0" xfId="20" applyFont="1" applyFill="1" applyBorder="1" applyAlignment="1" applyProtection="1">
      <alignment horizontal="center" vertical="top" wrapText="1"/>
    </xf>
    <xf numFmtId="49" fontId="51" fillId="0" borderId="0" xfId="28" applyNumberFormat="1" applyFill="1" applyBorder="1" applyAlignment="1" applyProtection="1">
      <alignment horizontal="left" vertical="top" wrapText="1"/>
    </xf>
    <xf numFmtId="49" fontId="20" fillId="0" borderId="0" xfId="16" applyNumberFormat="1" applyFont="1" applyFill="1" applyBorder="1" applyAlignment="1" applyProtection="1">
      <alignment horizontal="left" vertical="center" wrapText="1" indent="1"/>
    </xf>
    <xf numFmtId="49" fontId="20" fillId="0" borderId="0" xfId="16" applyNumberFormat="1" applyFill="1" applyBorder="1" applyAlignment="1" applyProtection="1">
      <alignment horizontal="left" vertical="center" wrapText="1" indent="1"/>
    </xf>
    <xf numFmtId="0" fontId="51" fillId="7" borderId="0" xfId="28" applyNumberFormat="1" applyFill="1" applyBorder="1" applyAlignment="1" applyProtection="1">
      <alignment horizontal="center" vertical="center" wrapText="1"/>
    </xf>
    <xf numFmtId="0" fontId="51" fillId="0" borderId="0" xfId="28" applyAlignment="1" applyProtection="1">
      <alignment horizontal="left" vertical="center"/>
    </xf>
    <xf numFmtId="0" fontId="51" fillId="7" borderId="0" xfId="28" applyNumberFormat="1" applyFill="1" applyBorder="1" applyAlignment="1" applyProtection="1">
      <alignment horizontal="left" vertical="center" wrapText="1"/>
    </xf>
    <xf numFmtId="49" fontId="16" fillId="7" borderId="14" xfId="38" applyFont="1" applyFill="1" applyBorder="1" applyAlignment="1">
      <alignment vertical="center" wrapText="1"/>
    </xf>
    <xf numFmtId="49" fontId="16" fillId="7" borderId="0" xfId="38" applyFont="1" applyFill="1" applyBorder="1" applyAlignment="1">
      <alignment vertical="center" wrapText="1"/>
    </xf>
    <xf numFmtId="49" fontId="0" fillId="0" borderId="0" xfId="0" applyFill="1" applyBorder="1" applyAlignment="1" applyProtection="1">
      <alignment horizontal="right" vertical="top" indent="1"/>
    </xf>
    <xf numFmtId="0" fontId="20" fillId="0" borderId="0" xfId="20" applyFont="1" applyFill="1" applyBorder="1" applyAlignment="1" applyProtection="1">
      <alignment horizontal="left" vertical="center" wrapText="1"/>
    </xf>
    <xf numFmtId="49" fontId="16" fillId="0" borderId="0" xfId="0" applyFont="1" applyFill="1" applyBorder="1" applyAlignment="1" applyProtection="1">
      <alignment horizontal="left" vertical="center" wrapText="1"/>
    </xf>
    <xf numFmtId="49" fontId="0" fillId="0" borderId="0" xfId="0" applyBorder="1">
      <alignment vertical="top"/>
    </xf>
    <xf numFmtId="0" fontId="21" fillId="0" borderId="7" xfId="49" applyFont="1" applyFill="1" applyBorder="1" applyAlignment="1">
      <alignment horizontal="center" vertical="center" wrapText="1"/>
    </xf>
    <xf numFmtId="49" fontId="55" fillId="0" borderId="0" xfId="47" applyNumberFormat="1" applyFont="1" applyFill="1" applyAlignment="1" applyProtection="1">
      <alignment horizontal="center" vertical="center" wrapText="1"/>
    </xf>
    <xf numFmtId="49" fontId="33" fillId="15" borderId="34" xfId="0" applyFont="1" applyFill="1" applyBorder="1" applyAlignment="1" applyProtection="1">
      <alignment horizontal="left" vertical="center" indent="1"/>
    </xf>
    <xf numFmtId="49" fontId="7" fillId="0" borderId="28" xfId="47" applyNumberFormat="1" applyFont="1" applyFill="1" applyBorder="1" applyAlignment="1" applyProtection="1">
      <alignment horizontal="center" vertical="center" wrapText="1"/>
    </xf>
    <xf numFmtId="49" fontId="7" fillId="0" borderId="21" xfId="47" applyNumberFormat="1" applyFont="1" applyFill="1" applyBorder="1" applyAlignment="1" applyProtection="1">
      <alignment horizontal="center" vertical="center" wrapText="1"/>
    </xf>
    <xf numFmtId="49" fontId="7" fillId="0" borderId="33" xfId="47" applyNumberFormat="1" applyFont="1" applyFill="1" applyBorder="1" applyAlignment="1" applyProtection="1">
      <alignment horizontal="center" vertical="center" wrapText="1"/>
    </xf>
    <xf numFmtId="49" fontId="7" fillId="7" borderId="30" xfId="47" applyNumberFormat="1" applyFont="1" applyFill="1" applyBorder="1" applyAlignment="1" applyProtection="1">
      <alignment horizontal="center" vertical="center" wrapText="1"/>
    </xf>
    <xf numFmtId="49" fontId="7" fillId="7" borderId="14" xfId="47" applyNumberFormat="1" applyFont="1" applyFill="1" applyBorder="1" applyAlignment="1" applyProtection="1">
      <alignment horizontal="center" vertical="center" wrapText="1"/>
    </xf>
    <xf numFmtId="49" fontId="7" fillId="7" borderId="38" xfId="47" applyNumberFormat="1" applyFont="1" applyFill="1" applyBorder="1" applyAlignment="1" applyProtection="1">
      <alignment horizontal="center" vertical="center" wrapText="1"/>
    </xf>
    <xf numFmtId="0" fontId="7" fillId="12" borderId="30" xfId="47" applyNumberFormat="1" applyFont="1" applyFill="1" applyBorder="1" applyAlignment="1" applyProtection="1">
      <alignment horizontal="left" vertical="center" wrapText="1"/>
      <protection locked="0"/>
    </xf>
    <xf numFmtId="0" fontId="7" fillId="12" borderId="14" xfId="47" applyNumberFormat="1" applyFont="1" applyFill="1" applyBorder="1" applyAlignment="1" applyProtection="1">
      <alignment horizontal="left" vertical="center" wrapText="1"/>
      <protection locked="0"/>
    </xf>
    <xf numFmtId="0" fontId="7" fillId="12" borderId="38" xfId="47" applyNumberFormat="1" applyFont="1" applyFill="1" applyBorder="1" applyAlignment="1" applyProtection="1">
      <alignment horizontal="left" vertical="center" wrapText="1"/>
      <protection locked="0"/>
    </xf>
    <xf numFmtId="49" fontId="7" fillId="0" borderId="30" xfId="47" applyNumberFormat="1" applyFont="1" applyFill="1" applyBorder="1" applyAlignment="1" applyProtection="1">
      <alignment horizontal="left" vertical="center" wrapText="1"/>
    </xf>
    <xf numFmtId="49" fontId="7" fillId="0" borderId="14" xfId="47" applyNumberFormat="1" applyFont="1" applyFill="1" applyBorder="1" applyAlignment="1" applyProtection="1">
      <alignment horizontal="left" vertical="center" wrapText="1"/>
    </xf>
    <xf numFmtId="49" fontId="7" fillId="0" borderId="38" xfId="47" applyNumberFormat="1" applyFont="1" applyFill="1" applyBorder="1" applyAlignment="1" applyProtection="1">
      <alignment horizontal="left" vertical="center" wrapText="1"/>
    </xf>
    <xf numFmtId="49" fontId="0" fillId="12" borderId="30" xfId="47" applyNumberFormat="1" applyFont="1" applyFill="1" applyBorder="1" applyAlignment="1" applyProtection="1">
      <alignment vertical="center" wrapText="1"/>
      <protection locked="0"/>
    </xf>
    <xf numFmtId="49" fontId="7" fillId="12" borderId="14" xfId="47" applyNumberFormat="1" applyFont="1" applyFill="1" applyBorder="1" applyAlignment="1" applyProtection="1">
      <alignment vertical="center" wrapText="1"/>
      <protection locked="0"/>
    </xf>
    <xf numFmtId="49" fontId="7" fillId="12" borderId="19" xfId="47" applyNumberFormat="1" applyFont="1" applyFill="1" applyBorder="1" applyAlignment="1" applyProtection="1">
      <alignment vertical="center" wrapText="1"/>
      <protection locked="0"/>
    </xf>
    <xf numFmtId="49" fontId="0" fillId="14" borderId="48" xfId="46" applyNumberFormat="1" applyFont="1" applyFill="1" applyBorder="1" applyAlignment="1" applyProtection="1">
      <alignment horizontal="center" vertical="center" wrapText="1"/>
    </xf>
    <xf numFmtId="49" fontId="0" fillId="14" borderId="21" xfId="46" applyNumberFormat="1" applyFont="1" applyFill="1" applyBorder="1" applyAlignment="1" applyProtection="1">
      <alignment horizontal="center" vertical="center" wrapText="1"/>
    </xf>
    <xf numFmtId="49" fontId="0" fillId="14" borderId="49" xfId="46" applyNumberFormat="1" applyFont="1" applyFill="1" applyBorder="1" applyAlignment="1" applyProtection="1">
      <alignment horizontal="center" vertical="center" wrapText="1"/>
    </xf>
    <xf numFmtId="49" fontId="0" fillId="0" borderId="48" xfId="46" applyNumberFormat="1" applyFont="1" applyFill="1" applyBorder="1" applyAlignment="1" applyProtection="1">
      <alignment horizontal="center" vertical="center" wrapText="1"/>
    </xf>
    <xf numFmtId="49" fontId="0" fillId="0" borderId="21" xfId="46" applyNumberFormat="1" applyFont="1" applyFill="1" applyBorder="1" applyAlignment="1" applyProtection="1">
      <alignment horizontal="center" vertical="center" wrapText="1"/>
    </xf>
    <xf numFmtId="49" fontId="0" fillId="0" borderId="49" xfId="46" applyNumberFormat="1" applyFont="1" applyFill="1" applyBorder="1" applyAlignment="1" applyProtection="1">
      <alignment horizontal="center" vertical="center" wrapText="1"/>
    </xf>
    <xf numFmtId="3" fontId="7" fillId="12" borderId="30" xfId="47" applyNumberFormat="1" applyFont="1" applyFill="1" applyBorder="1" applyAlignment="1" applyProtection="1">
      <alignment horizontal="center" vertical="center" wrapText="1"/>
      <protection locked="0"/>
    </xf>
    <xf numFmtId="3" fontId="7" fillId="12" borderId="14" xfId="47" applyNumberFormat="1" applyFont="1" applyFill="1" applyBorder="1" applyAlignment="1" applyProtection="1">
      <alignment horizontal="center" vertical="center" wrapText="1"/>
      <protection locked="0"/>
    </xf>
    <xf numFmtId="3" fontId="7" fillId="12" borderId="38" xfId="47" applyNumberFormat="1" applyFont="1" applyFill="1" applyBorder="1" applyAlignment="1" applyProtection="1">
      <alignment horizontal="center" vertical="center" wrapText="1"/>
      <protection locked="0"/>
    </xf>
    <xf numFmtId="49" fontId="0" fillId="12" borderId="30" xfId="47" applyNumberFormat="1" applyFont="1" applyFill="1" applyBorder="1" applyAlignment="1" applyProtection="1">
      <alignment horizontal="center" vertical="center" wrapText="1"/>
      <protection locked="0"/>
    </xf>
    <xf numFmtId="49" fontId="7" fillId="12" borderId="14" xfId="47" applyNumberFormat="1" applyFont="1" applyFill="1" applyBorder="1" applyAlignment="1" applyProtection="1">
      <alignment horizontal="center" vertical="center" wrapText="1"/>
      <protection locked="0"/>
    </xf>
    <xf numFmtId="49" fontId="7" fillId="12" borderId="38" xfId="47" applyNumberFormat="1" applyFont="1" applyFill="1" applyBorder="1" applyAlignment="1" applyProtection="1">
      <alignment horizontal="center" vertical="center" wrapText="1"/>
      <protection locked="0"/>
    </xf>
    <xf numFmtId="4" fontId="7" fillId="12" borderId="30" xfId="47" applyNumberFormat="1" applyFont="1" applyFill="1" applyBorder="1" applyAlignment="1" applyProtection="1">
      <alignment horizontal="right" vertical="center" wrapText="1"/>
      <protection locked="0"/>
    </xf>
    <xf numFmtId="4" fontId="7" fillId="12" borderId="14" xfId="47" applyNumberFormat="1" applyFont="1" applyFill="1" applyBorder="1" applyAlignment="1" applyProtection="1">
      <alignment horizontal="right" vertical="center" wrapText="1"/>
      <protection locked="0"/>
    </xf>
    <xf numFmtId="4" fontId="7" fillId="12" borderId="38" xfId="47" applyNumberFormat="1" applyFont="1" applyFill="1" applyBorder="1" applyAlignment="1" applyProtection="1">
      <alignment horizontal="right" vertical="center" wrapText="1"/>
      <protection locked="0"/>
    </xf>
    <xf numFmtId="4" fontId="7" fillId="0" borderId="28" xfId="47" applyNumberFormat="1" applyFont="1" applyFill="1" applyBorder="1" applyAlignment="1" applyProtection="1">
      <alignment horizontal="center" vertical="top" wrapText="1"/>
    </xf>
    <xf numFmtId="4" fontId="7" fillId="0" borderId="21" xfId="47" applyNumberFormat="1" applyFont="1" applyFill="1" applyBorder="1" applyAlignment="1" applyProtection="1">
      <alignment horizontal="center" vertical="top" wrapText="1"/>
    </xf>
    <xf numFmtId="4" fontId="7" fillId="0" borderId="33" xfId="47" applyNumberFormat="1" applyFont="1" applyFill="1" applyBorder="1" applyAlignment="1" applyProtection="1">
      <alignment horizontal="center" vertical="top" wrapText="1"/>
    </xf>
    <xf numFmtId="3" fontId="7" fillId="0" borderId="28" xfId="47" applyNumberFormat="1" applyFont="1" applyFill="1" applyBorder="1" applyAlignment="1" applyProtection="1">
      <alignment horizontal="center" vertical="center" wrapText="1"/>
    </xf>
    <xf numFmtId="3" fontId="7" fillId="0" borderId="21" xfId="47" applyNumberFormat="1" applyFont="1" applyFill="1" applyBorder="1" applyAlignment="1" applyProtection="1">
      <alignment horizontal="center" vertical="center" wrapText="1"/>
    </xf>
    <xf numFmtId="3" fontId="7" fillId="0" borderId="33" xfId="47" applyNumberFormat="1" applyFont="1" applyFill="1" applyBorder="1" applyAlignment="1" applyProtection="1">
      <alignment horizontal="center" vertical="center" wrapText="1"/>
    </xf>
    <xf numFmtId="49" fontId="0" fillId="12" borderId="28" xfId="47" applyNumberFormat="1" applyFont="1" applyFill="1" applyBorder="1" applyAlignment="1" applyProtection="1">
      <alignment horizontal="center" vertical="center" wrapText="1"/>
      <protection locked="0"/>
    </xf>
    <xf numFmtId="49" fontId="0" fillId="12" borderId="21" xfId="47" applyNumberFormat="1" applyFont="1" applyFill="1" applyBorder="1" applyAlignment="1" applyProtection="1">
      <alignment horizontal="center" vertical="center" wrapText="1"/>
      <protection locked="0"/>
    </xf>
    <xf numFmtId="49" fontId="0" fillId="12" borderId="33" xfId="47" applyNumberFormat="1" applyFont="1" applyFill="1" applyBorder="1" applyAlignment="1" applyProtection="1">
      <alignment horizontal="center" vertical="center" wrapText="1"/>
      <protection locked="0"/>
    </xf>
    <xf numFmtId="0" fontId="0" fillId="14" borderId="28" xfId="46" applyNumberFormat="1" applyFont="1" applyFill="1" applyBorder="1" applyAlignment="1" applyProtection="1">
      <alignment horizontal="center" vertical="center" wrapText="1"/>
    </xf>
    <xf numFmtId="0" fontId="0" fillId="14" borderId="21" xfId="46" applyNumberFormat="1" applyFont="1" applyFill="1" applyBorder="1" applyAlignment="1" applyProtection="1">
      <alignment horizontal="center" vertical="center" wrapText="1"/>
    </xf>
    <xf numFmtId="0" fontId="0" fillId="14" borderId="33" xfId="46" applyNumberFormat="1" applyFont="1" applyFill="1" applyBorder="1" applyAlignment="1" applyProtection="1">
      <alignment horizontal="center" vertical="center" wrapText="1"/>
    </xf>
    <xf numFmtId="49" fontId="7" fillId="12" borderId="30" xfId="47" applyNumberFormat="1" applyFont="1" applyFill="1" applyBorder="1" applyAlignment="1" applyProtection="1">
      <alignment horizontal="left" vertical="center" wrapText="1"/>
      <protection locked="0"/>
    </xf>
    <xf numFmtId="49" fontId="7" fillId="12" borderId="14" xfId="47" applyNumberFormat="1" applyFont="1" applyFill="1" applyBorder="1" applyAlignment="1" applyProtection="1">
      <alignment horizontal="left" vertical="center" wrapText="1"/>
      <protection locked="0"/>
    </xf>
    <xf numFmtId="49" fontId="7" fillId="12" borderId="38" xfId="47" applyNumberFormat="1" applyFont="1" applyFill="1" applyBorder="1" applyAlignment="1" applyProtection="1">
      <alignment horizontal="left" vertical="center" wrapText="1"/>
      <protection locked="0"/>
    </xf>
    <xf numFmtId="0" fontId="0" fillId="7" borderId="28" xfId="46" applyNumberFormat="1" applyFont="1" applyFill="1" applyBorder="1" applyAlignment="1" applyProtection="1">
      <alignment horizontal="center" vertical="center" wrapText="1"/>
    </xf>
    <xf numFmtId="49" fontId="0" fillId="7" borderId="28" xfId="47" applyNumberFormat="1" applyFont="1" applyFill="1" applyBorder="1" applyAlignment="1" applyProtection="1">
      <alignment horizontal="center" vertical="center" wrapText="1"/>
    </xf>
    <xf numFmtId="49" fontId="0" fillId="12" borderId="21" xfId="47" applyNumberFormat="1" applyFont="1" applyFill="1" applyBorder="1" applyAlignment="1" applyProtection="1">
      <alignment horizontal="center" vertical="center" wrapText="1"/>
    </xf>
    <xf numFmtId="49" fontId="0" fillId="12" borderId="33" xfId="47" applyNumberFormat="1" applyFont="1" applyFill="1" applyBorder="1" applyAlignment="1" applyProtection="1">
      <alignment horizontal="center" vertical="center" wrapText="1"/>
    </xf>
    <xf numFmtId="0" fontId="7" fillId="7" borderId="30" xfId="47" applyNumberFormat="1" applyFont="1" applyFill="1" applyBorder="1" applyAlignment="1" applyProtection="1">
      <alignment horizontal="left" vertical="center" wrapText="1"/>
    </xf>
    <xf numFmtId="0" fontId="7" fillId="12" borderId="14" xfId="47" applyNumberFormat="1" applyFont="1" applyFill="1" applyBorder="1" applyAlignment="1" applyProtection="1">
      <alignment horizontal="left" vertical="center" wrapText="1"/>
    </xf>
    <xf numFmtId="0" fontId="7" fillId="12" borderId="38" xfId="47" applyNumberFormat="1" applyFont="1" applyFill="1" applyBorder="1" applyAlignment="1" applyProtection="1">
      <alignment horizontal="left" vertical="center" wrapText="1"/>
    </xf>
    <xf numFmtId="49" fontId="7" fillId="7" borderId="30" xfId="47" applyNumberFormat="1" applyFont="1" applyFill="1" applyBorder="1" applyAlignment="1" applyProtection="1">
      <alignment horizontal="left" vertical="center" wrapText="1"/>
    </xf>
    <xf numFmtId="49" fontId="7" fillId="7" borderId="14" xfId="47" applyNumberFormat="1" applyFont="1" applyFill="1" applyBorder="1" applyAlignment="1" applyProtection="1">
      <alignment horizontal="left" vertical="center" wrapText="1"/>
    </xf>
    <xf numFmtId="49" fontId="7" fillId="7" borderId="38" xfId="47" applyNumberFormat="1" applyFont="1" applyFill="1" applyBorder="1" applyAlignment="1" applyProtection="1">
      <alignment horizontal="left" vertical="center" wrapText="1"/>
    </xf>
    <xf numFmtId="49" fontId="7" fillId="7" borderId="30" xfId="47" applyNumberFormat="1" applyFont="1" applyFill="1" applyBorder="1" applyAlignment="1" applyProtection="1">
      <alignment vertical="center" wrapText="1"/>
    </xf>
    <xf numFmtId="49" fontId="7" fillId="12" borderId="14" xfId="47" applyNumberFormat="1" applyFont="1" applyFill="1" applyBorder="1" applyAlignment="1" applyProtection="1">
      <alignment vertical="center" wrapText="1"/>
    </xf>
    <xf numFmtId="49" fontId="7" fillId="12" borderId="19" xfId="47" applyNumberFormat="1" applyFont="1" applyFill="1" applyBorder="1" applyAlignment="1" applyProtection="1">
      <alignment vertical="center" wrapText="1"/>
    </xf>
    <xf numFmtId="49" fontId="0" fillId="7" borderId="48" xfId="46" applyNumberFormat="1" applyFont="1" applyFill="1" applyBorder="1" applyAlignment="1" applyProtection="1">
      <alignment horizontal="center" vertical="center" wrapText="1"/>
    </xf>
    <xf numFmtId="49" fontId="7" fillId="12" borderId="30" xfId="47" applyNumberFormat="1" applyFont="1" applyFill="1" applyBorder="1" applyAlignment="1" applyProtection="1">
      <alignment horizontal="center" vertical="center" wrapText="1"/>
      <protection locked="0"/>
    </xf>
    <xf numFmtId="0" fontId="0" fillId="0" borderId="6" xfId="32" applyFont="1" applyFill="1" applyBorder="1" applyAlignment="1" applyProtection="1">
      <alignment horizontal="center" vertical="center" wrapText="1"/>
    </xf>
    <xf numFmtId="0" fontId="0" fillId="0" borderId="7" xfId="32" applyFont="1" applyFill="1" applyBorder="1" applyAlignment="1" applyProtection="1">
      <alignment horizontal="center" vertical="center" wrapText="1"/>
    </xf>
    <xf numFmtId="0" fontId="0" fillId="0" borderId="14" xfId="32" applyFont="1" applyFill="1" applyBorder="1" applyAlignment="1" applyProtection="1">
      <alignment horizontal="center" vertical="center" wrapText="1"/>
    </xf>
    <xf numFmtId="0" fontId="7" fillId="7" borderId="6" xfId="47" applyFont="1" applyFill="1" applyBorder="1" applyAlignment="1" applyProtection="1">
      <alignment horizontal="center" vertical="center" wrapText="1"/>
    </xf>
    <xf numFmtId="0" fontId="7" fillId="7" borderId="14" xfId="47" applyFont="1" applyFill="1" applyBorder="1" applyAlignment="1" applyProtection="1">
      <alignment horizontal="center" vertical="center" wrapText="1"/>
    </xf>
    <xf numFmtId="0" fontId="0" fillId="7" borderId="6" xfId="47" applyFont="1" applyFill="1" applyBorder="1" applyAlignment="1" applyProtection="1">
      <alignment horizontal="center" vertical="center" wrapText="1"/>
    </xf>
    <xf numFmtId="0" fontId="0" fillId="7" borderId="7" xfId="47" applyFont="1" applyFill="1" applyBorder="1" applyAlignment="1" applyProtection="1">
      <alignment horizontal="center" vertical="center" wrapText="1"/>
    </xf>
    <xf numFmtId="0" fontId="0" fillId="7" borderId="14" xfId="47" applyFont="1" applyFill="1" applyBorder="1" applyAlignment="1" applyProtection="1">
      <alignment horizontal="center" vertical="center" wrapText="1"/>
    </xf>
    <xf numFmtId="0" fontId="0" fillId="7" borderId="0" xfId="47" applyFont="1" applyFill="1" applyBorder="1" applyAlignment="1" applyProtection="1">
      <alignment horizontal="center" vertical="center" wrapText="1"/>
    </xf>
    <xf numFmtId="0" fontId="7" fillId="0" borderId="6" xfId="32" applyFont="1" applyFill="1" applyBorder="1" applyAlignment="1" applyProtection="1">
      <alignment horizontal="center" vertical="center" wrapText="1"/>
    </xf>
    <xf numFmtId="0" fontId="7" fillId="0" borderId="14" xfId="32" applyFont="1" applyFill="1" applyBorder="1" applyAlignment="1" applyProtection="1">
      <alignment horizontal="center" vertical="center" wrapText="1"/>
    </xf>
    <xf numFmtId="0" fontId="9" fillId="0" borderId="7" xfId="47" applyFont="1" applyFill="1" applyBorder="1" applyAlignment="1" applyProtection="1">
      <alignment vertical="center" wrapText="1"/>
    </xf>
    <xf numFmtId="0" fontId="0" fillId="0" borderId="0" xfId="47" applyFont="1" applyFill="1" applyBorder="1" applyAlignment="1" applyProtection="1">
      <alignment horizontal="right" vertical="center"/>
    </xf>
    <xf numFmtId="0" fontId="7" fillId="7" borderId="0" xfId="47" applyFont="1" applyFill="1" applyBorder="1" applyAlignment="1" applyProtection="1">
      <alignment horizontal="center" vertical="center" wrapText="1"/>
    </xf>
    <xf numFmtId="0" fontId="21" fillId="0" borderId="18" xfId="48" applyFont="1" applyBorder="1" applyAlignment="1">
      <alignment horizontal="center" vertical="center"/>
    </xf>
    <xf numFmtId="0" fontId="0" fillId="0" borderId="28" xfId="32" applyFont="1" applyFill="1" applyBorder="1" applyAlignment="1" applyProtection="1">
      <alignment horizontal="center" vertical="center" wrapText="1"/>
    </xf>
    <xf numFmtId="0" fontId="0" fillId="0" borderId="33" xfId="32" applyFont="1" applyFill="1" applyBorder="1" applyAlignment="1" applyProtection="1">
      <alignment horizontal="center" vertical="center" wrapText="1"/>
    </xf>
    <xf numFmtId="0" fontId="7" fillId="7" borderId="20" xfId="47" applyFont="1" applyFill="1" applyBorder="1" applyAlignment="1" applyProtection="1">
      <alignment horizontal="center" vertical="center" wrapText="1"/>
    </xf>
    <xf numFmtId="0" fontId="7" fillId="0" borderId="28" xfId="32" applyFont="1" applyFill="1" applyBorder="1" applyAlignment="1" applyProtection="1">
      <alignment horizontal="center" vertical="center" wrapText="1"/>
    </xf>
    <xf numFmtId="0" fontId="7" fillId="0" borderId="33" xfId="32" applyFont="1" applyFill="1" applyBorder="1" applyAlignment="1" applyProtection="1">
      <alignment horizontal="center" vertical="center" wrapText="1"/>
    </xf>
    <xf numFmtId="0" fontId="0" fillId="0" borderId="29" xfId="32" applyFont="1" applyFill="1" applyBorder="1" applyAlignment="1" applyProtection="1">
      <alignment horizontal="center" vertical="center" wrapText="1"/>
    </xf>
    <xf numFmtId="0" fontId="7" fillId="0" borderId="29" xfId="32" applyFont="1" applyFill="1" applyBorder="1" applyAlignment="1" applyProtection="1">
      <alignment horizontal="center" vertical="center" wrapText="1"/>
    </xf>
    <xf numFmtId="0" fontId="0" fillId="0" borderId="18" xfId="32" applyFont="1" applyFill="1" applyBorder="1" applyAlignment="1" applyProtection="1">
      <alignment horizontal="center" vertical="center" wrapText="1"/>
    </xf>
    <xf numFmtId="0" fontId="0" fillId="0" borderId="25" xfId="32" applyFont="1" applyFill="1" applyBorder="1" applyAlignment="1" applyProtection="1">
      <alignment horizontal="center" vertical="center" wrapText="1"/>
    </xf>
    <xf numFmtId="0" fontId="0" fillId="0" borderId="17" xfId="32" applyFont="1" applyFill="1" applyBorder="1" applyAlignment="1" applyProtection="1">
      <alignment horizontal="center" vertical="center" wrapText="1"/>
    </xf>
    <xf numFmtId="0" fontId="7" fillId="7" borderId="29" xfId="47" applyFont="1" applyFill="1" applyBorder="1" applyAlignment="1" applyProtection="1">
      <alignment horizontal="center" vertical="center" wrapText="1"/>
    </xf>
    <xf numFmtId="0" fontId="7" fillId="0" borderId="10" xfId="32" applyFont="1" applyFill="1" applyBorder="1" applyAlignment="1" applyProtection="1">
      <alignment horizontal="center" vertical="center" wrapText="1"/>
    </xf>
    <xf numFmtId="0" fontId="0" fillId="0" borderId="10" xfId="32" applyFont="1" applyFill="1" applyBorder="1" applyAlignment="1" applyProtection="1">
      <alignment horizontal="center" vertical="center" wrapText="1"/>
    </xf>
    <xf numFmtId="49" fontId="7" fillId="12" borderId="30" xfId="47" applyNumberFormat="1" applyFont="1" applyFill="1" applyBorder="1" applyAlignment="1" applyProtection="1">
      <alignment vertical="center" wrapText="1"/>
      <protection locked="0"/>
    </xf>
    <xf numFmtId="4" fontId="43" fillId="0" borderId="21" xfId="47" applyNumberFormat="1" applyFont="1" applyFill="1" applyBorder="1" applyAlignment="1" applyProtection="1">
      <alignment horizontal="center" vertical="top" wrapText="1"/>
    </xf>
    <xf numFmtId="49" fontId="0" fillId="0" borderId="28" xfId="47" applyNumberFormat="1" applyFont="1" applyFill="1" applyBorder="1" applyAlignment="1" applyProtection="1">
      <alignment horizontal="center" vertical="center" wrapText="1"/>
    </xf>
    <xf numFmtId="49" fontId="0" fillId="0" borderId="21" xfId="47" applyNumberFormat="1" applyFont="1" applyFill="1" applyBorder="1" applyAlignment="1" applyProtection="1">
      <alignment horizontal="center" vertical="center" wrapText="1"/>
    </xf>
    <xf numFmtId="49" fontId="0" fillId="0" borderId="33" xfId="47" applyNumberFormat="1" applyFont="1" applyFill="1" applyBorder="1" applyAlignment="1" applyProtection="1">
      <alignment horizontal="center" vertical="center" wrapText="1"/>
    </xf>
  </cellXfs>
  <cellStyles count="106">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_РИТ КЭС " xfId="103"/>
    <cellStyle name="_Факт  годовая 2007 " xfId="104"/>
    <cellStyle name="20% — акцент1" xfId="68" builtinId="30" hidden="1"/>
    <cellStyle name="20% — акцент2" xfId="72" builtinId="34" hidden="1"/>
    <cellStyle name="20% — акцент3" xfId="76" builtinId="38" hidden="1"/>
    <cellStyle name="20% — акцент4" xfId="80" builtinId="42" hidden="1"/>
    <cellStyle name="20% — акцент5" xfId="84" builtinId="46" hidden="1"/>
    <cellStyle name="20% — акцент6" xfId="88" builtinId="50" hidden="1"/>
    <cellStyle name="40% — акцент1" xfId="69" builtinId="31" hidden="1"/>
    <cellStyle name="40% — акцент2" xfId="73" builtinId="35" hidden="1"/>
    <cellStyle name="40% — акцент3" xfId="77" builtinId="39" hidden="1"/>
    <cellStyle name="40% — акцент4" xfId="81" builtinId="43" hidden="1"/>
    <cellStyle name="40% — акцент5" xfId="85" builtinId="47" hidden="1"/>
    <cellStyle name="40% — акцент6" xfId="89" builtinId="51" hidden="1"/>
    <cellStyle name="60% — акцент1" xfId="70" builtinId="32" hidden="1"/>
    <cellStyle name="60% — акцент2" xfId="74" builtinId="36" hidden="1"/>
    <cellStyle name="60% — акцент3" xfId="78" builtinId="40" hidden="1"/>
    <cellStyle name="60% — акцент4" xfId="82" builtinId="44" hidden="1"/>
    <cellStyle name="60% — акцент5" xfId="86" builtinId="48" hidden="1"/>
    <cellStyle name="60% — акцент6" xfId="90" builtinId="52" hidden="1"/>
    <cellStyle name="Cells 2" xfId="16"/>
    <cellStyle name="Comma [0]" xfId="105"/>
    <cellStyle name="Currency [0]" xfId="17"/>
    <cellStyle name="currency1" xfId="92"/>
    <cellStyle name="Currency2" xfId="18"/>
    <cellStyle name="currency3" xfId="93"/>
    <cellStyle name="currency4" xfId="94"/>
    <cellStyle name="Followed Hyperlink" xfId="19"/>
    <cellStyle name="Header 3" xfId="20"/>
    <cellStyle name="Hyperlink" xfId="21"/>
    <cellStyle name="normal" xfId="22"/>
    <cellStyle name="Normal1" xfId="23"/>
    <cellStyle name="Normal2" xfId="24"/>
    <cellStyle name="Percent1" xfId="25"/>
    <cellStyle name="Title 4" xfId="26"/>
    <cellStyle name="Акцент1" xfId="67" builtinId="29" hidden="1"/>
    <cellStyle name="Акцент2" xfId="71" builtinId="33" hidden="1"/>
    <cellStyle name="Акцент3" xfId="75" builtinId="37" hidden="1"/>
    <cellStyle name="Акцент4" xfId="79" builtinId="41" hidden="1"/>
    <cellStyle name="Акцент5" xfId="83" builtinId="45" hidden="1"/>
    <cellStyle name="Акцент6" xfId="87" builtinId="49" hidden="1"/>
    <cellStyle name="Ввод " xfId="27" builtinId="20" customBuiltin="1"/>
    <cellStyle name="Вывод" xfId="59" builtinId="21" hidden="1"/>
    <cellStyle name="Вычисление" xfId="60" builtinId="22" hidden="1"/>
    <cellStyle name="Гиперссылка" xfId="28" builtinId="8"/>
    <cellStyle name="Гиперссылка 2 2" xfId="29"/>
    <cellStyle name="Гиперссылка 4" xfId="30"/>
    <cellStyle name="Денежный" xfId="97" builtinId="4" hidden="1"/>
    <cellStyle name="Денежный [0]" xfId="98" builtinId="7" hidden="1"/>
    <cellStyle name="Заголовок" xfId="31"/>
    <cellStyle name="Заголовок 1" xfId="52" builtinId="16" hidden="1"/>
    <cellStyle name="Заголовок 2" xfId="53" builtinId="17" hidden="1"/>
    <cellStyle name="Заголовок 3" xfId="54" builtinId="18" hidden="1"/>
    <cellStyle name="Заголовок 4" xfId="55" builtinId="19" hidden="1"/>
    <cellStyle name="ЗаголовокСтолбца" xfId="32"/>
    <cellStyle name="Значение" xfId="33"/>
    <cellStyle name="Итог" xfId="66" builtinId="25" hidden="1"/>
    <cellStyle name="Контрольная ячейка" xfId="62" builtinId="23" hidden="1"/>
    <cellStyle name="Название" xfId="51" builtinId="15" hidden="1"/>
    <cellStyle name="Нейтральный" xfId="58" builtinId="28" hidden="1"/>
    <cellStyle name="Обычный" xfId="0" builtinId="0"/>
    <cellStyle name="Обычный 10" xfId="34"/>
    <cellStyle name="Обычный 11" xfId="35"/>
    <cellStyle name="Обычный 2" xfId="36"/>
    <cellStyle name="Обычный 3 2" xfId="37"/>
    <cellStyle name="Обычный 3 3" xfId="38"/>
    <cellStyle name="Обычный_46EE(v6.1.1)" xfId="39"/>
    <cellStyle name="Обычный_INVEST.WARM.PLAN.4.78(v0.1)" xfId="40"/>
    <cellStyle name="Обычный_KRU.TARIFF.FACT-0.3" xfId="41"/>
    <cellStyle name="Обычный_MINENERGO.340.PRIL79(v0.1)" xfId="42"/>
    <cellStyle name="Обычный_PASSPORT.TEPLO.PROIZV.2016(v1.0)" xfId="91"/>
    <cellStyle name="Обычный_PREDEL.JKH.2010(v1.3)" xfId="43"/>
    <cellStyle name="Обычный_razrabotka_sablonov_po_WKU" xfId="44"/>
    <cellStyle name="Обычный_SIMPLE_1_massive2" xfId="45"/>
    <cellStyle name="Обычный_ЖКУ_проект3" xfId="46"/>
    <cellStyle name="Обычный_Мониторинг инвестиций" xfId="47"/>
    <cellStyle name="Обычный_Новая проверка голубых" xfId="100"/>
    <cellStyle name="Обычный_Шаблон по источникам для Модуля Реестр (2)" xfId="48"/>
    <cellStyle name="Обычный_Шаблон по источникам для Модуля Реестр (2) 2" xfId="49"/>
    <cellStyle name="Открывавшаяся гиперссылка" xfId="101" builtinId="9" hidden="1"/>
    <cellStyle name="Открывавшаяся гиперссылка" xfId="102" builtinId="9" hidden="1"/>
    <cellStyle name="Плохой" xfId="57" builtinId="27" hidden="1"/>
    <cellStyle name="Пояснение" xfId="65" builtinId="53" hidden="1"/>
    <cellStyle name="Примечание" xfId="64" builtinId="10" hidden="1"/>
    <cellStyle name="Процентный" xfId="99" builtinId="5" hidden="1"/>
    <cellStyle name="Связанная ячейка" xfId="61" builtinId="24" hidden="1"/>
    <cellStyle name="Текст предупреждения" xfId="63" builtinId="11" hidden="1"/>
    <cellStyle name="Финансовый" xfId="95" builtinId="3" hidden="1"/>
    <cellStyle name="Финансовый [0]" xfId="96" builtinId="6" hidden="1"/>
    <cellStyle name="ФормулаВБ_Мониторинг инвестиций" xfId="50"/>
    <cellStyle name="Хороший" xfId="56"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FFFFEB"/>
      <rgbColor rgb="000000FF"/>
      <rgbColor rgb="00FFFF00"/>
      <rgbColor rgb="00FF00FF"/>
      <rgbColor rgb="0000FFFF"/>
      <rgbColor rgb="00800000"/>
      <rgbColor rgb="00FF9966"/>
      <rgbColor rgb="00000080"/>
      <rgbColor rgb="00808000"/>
      <rgbColor rgb="00800080"/>
      <rgbColor rgb="00008080"/>
      <rgbColor rgb="00BCBCBC"/>
      <rgbColor rgb="00999999"/>
      <rgbColor rgb="009999FF"/>
      <rgbColor rgb="00993366"/>
      <rgbColor rgb="00FFFFCC"/>
      <rgbColor rgb="00CCFFFF"/>
      <rgbColor rgb="00660066"/>
      <rgbColor rgb="00FF8080"/>
      <rgbColor rgb="000066CC"/>
      <rgbColor rgb="00D3DBDB"/>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00FF99"/>
      <rgbColor rgb="00CC99FF"/>
      <rgbColor rgb="00FFCC99"/>
      <rgbColor rgb="003366FF"/>
      <rgbColor rgb="0033CCCC"/>
      <rgbColor rgb="00CCFF99"/>
      <rgbColor rgb="00FFCC00"/>
      <rgbColor rgb="00FF9900"/>
      <rgbColor rgb="00FF6600"/>
      <rgbColor rgb="00666699"/>
      <rgbColor rgb="00999999"/>
      <rgbColor rgb="00003366"/>
      <rgbColor rgb="00FF5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476884</xdr:rowOff>
    </xdr:from>
    <xdr:to>
      <xdr:col>3</xdr:col>
      <xdr:colOff>0</xdr:colOff>
      <xdr:row>114</xdr:row>
      <xdr:rowOff>187959</xdr:rowOff>
    </xdr:to>
    <xdr:sp macro="[0]!Instruction.BlockClick" textlink="">
      <xdr:nvSpPr>
        <xdr:cNvPr id="2" name="InstrBlock_8"/>
        <xdr:cNvSpPr txBox="1">
          <a:spLocks noChangeArrowheads="1"/>
        </xdr:cNvSpPr>
      </xdr:nvSpPr>
      <xdr:spPr bwMode="auto">
        <a:xfrm>
          <a:off x="219075" y="42964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Обновление</a:t>
          </a:r>
          <a:endParaRPr lang="ru-RU"/>
        </a:p>
      </xdr:txBody>
    </xdr:sp>
    <xdr:clientData/>
  </xdr:twoCellAnchor>
  <xdr:twoCellAnchor editAs="absolute">
    <xdr:from>
      <xdr:col>1</xdr:col>
      <xdr:colOff>0</xdr:colOff>
      <xdr:row>18</xdr:row>
      <xdr:rowOff>13334</xdr:rowOff>
    </xdr:from>
    <xdr:to>
      <xdr:col>3</xdr:col>
      <xdr:colOff>0</xdr:colOff>
      <xdr:row>18</xdr:row>
      <xdr:rowOff>476884</xdr:rowOff>
    </xdr:to>
    <xdr:sp macro="[0]!Instruction.BlockClick" textlink="">
      <xdr:nvSpPr>
        <xdr:cNvPr id="3" name="InstrBlock_7"/>
        <xdr:cNvSpPr txBox="1">
          <a:spLocks noChangeArrowheads="1"/>
        </xdr:cNvSpPr>
      </xdr:nvSpPr>
      <xdr:spPr bwMode="auto">
        <a:xfrm>
          <a:off x="219075" y="38328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15</xdr:row>
      <xdr:rowOff>121284</xdr:rowOff>
    </xdr:from>
    <xdr:to>
      <xdr:col>3</xdr:col>
      <xdr:colOff>0</xdr:colOff>
      <xdr:row>18</xdr:row>
      <xdr:rowOff>13334</xdr:rowOff>
    </xdr:to>
    <xdr:sp macro="[0]!Instruction.BlockClick" textlink="">
      <xdr:nvSpPr>
        <xdr:cNvPr id="4" name="InstrBlock_6"/>
        <xdr:cNvSpPr txBox="1">
          <a:spLocks noChangeArrowheads="1"/>
        </xdr:cNvSpPr>
      </xdr:nvSpPr>
      <xdr:spPr bwMode="auto">
        <a:xfrm>
          <a:off x="219075" y="33693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38734</xdr:rowOff>
    </xdr:from>
    <xdr:to>
      <xdr:col>3</xdr:col>
      <xdr:colOff>0</xdr:colOff>
      <xdr:row>15</xdr:row>
      <xdr:rowOff>121284</xdr:rowOff>
    </xdr:to>
    <xdr:sp macro="[0]!Instruction.BlockClick" textlink="">
      <xdr:nvSpPr>
        <xdr:cNvPr id="5" name="InstrBlock_5"/>
        <xdr:cNvSpPr txBox="1">
          <a:spLocks noChangeArrowheads="1"/>
        </xdr:cNvSpPr>
      </xdr:nvSpPr>
      <xdr:spPr bwMode="auto">
        <a:xfrm>
          <a:off x="219075" y="2905759"/>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60959</xdr:rowOff>
    </xdr:from>
    <xdr:to>
      <xdr:col>3</xdr:col>
      <xdr:colOff>0</xdr:colOff>
      <xdr:row>13</xdr:row>
      <xdr:rowOff>38734</xdr:rowOff>
    </xdr:to>
    <xdr:sp macro="[0]!Instruction.BlockClick" textlink="">
      <xdr:nvSpPr>
        <xdr:cNvPr id="6" name="InstrBlock_4"/>
        <xdr:cNvSpPr txBox="1">
          <a:spLocks noChangeArrowheads="1"/>
        </xdr:cNvSpPr>
      </xdr:nvSpPr>
      <xdr:spPr bwMode="auto">
        <a:xfrm>
          <a:off x="219075" y="24422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92709</xdr:rowOff>
    </xdr:from>
    <xdr:to>
      <xdr:col>3</xdr:col>
      <xdr:colOff>0</xdr:colOff>
      <xdr:row>12</xdr:row>
      <xdr:rowOff>60959</xdr:rowOff>
    </xdr:to>
    <xdr:sp macro="[0]!Instruction.BlockClick" textlink="">
      <xdr:nvSpPr>
        <xdr:cNvPr id="7" name="InstrBlock_3"/>
        <xdr:cNvSpPr txBox="1">
          <a:spLocks noChangeArrowheads="1"/>
        </xdr:cNvSpPr>
      </xdr:nvSpPr>
      <xdr:spPr bwMode="auto">
        <a:xfrm>
          <a:off x="219075" y="19786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143509</xdr:rowOff>
    </xdr:from>
    <xdr:to>
      <xdr:col>3</xdr:col>
      <xdr:colOff>0</xdr:colOff>
      <xdr:row>10</xdr:row>
      <xdr:rowOff>92709</xdr:rowOff>
    </xdr:to>
    <xdr:sp macro="[0]!Instruction.BlockClick" textlink="">
      <xdr:nvSpPr>
        <xdr:cNvPr id="8" name="InstrBlock_2"/>
        <xdr:cNvSpPr txBox="1">
          <a:spLocks noChangeArrowheads="1"/>
        </xdr:cNvSpPr>
      </xdr:nvSpPr>
      <xdr:spPr bwMode="auto">
        <a:xfrm>
          <a:off x="219075" y="15151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23</xdr:col>
      <xdr:colOff>247650</xdr:colOff>
      <xdr:row>69</xdr:row>
      <xdr:rowOff>66675</xdr:rowOff>
    </xdr:from>
    <xdr:to>
      <xdr:col>24</xdr:col>
      <xdr:colOff>152400</xdr:colOff>
      <xdr:row>69</xdr:row>
      <xdr:rowOff>247650</xdr:rowOff>
    </xdr:to>
    <xdr:pic>
      <xdr:nvPicPr>
        <xdr:cNvPr id="230335" name="PAGE_LAST_INACTIVE" descr="tick_circle_3887.png"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9150" y="45720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266700</xdr:colOff>
      <xdr:row>69</xdr:row>
      <xdr:rowOff>28575</xdr:rowOff>
    </xdr:from>
    <xdr:to>
      <xdr:col>23</xdr:col>
      <xdr:colOff>238125</xdr:colOff>
      <xdr:row>69</xdr:row>
      <xdr:rowOff>295275</xdr:rowOff>
    </xdr:to>
    <xdr:pic>
      <xdr:nvPicPr>
        <xdr:cNvPr id="230338" name="PAGE_NEXT_INACTIVE" descr="tick_circle_3887.png"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2925" y="457200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47624</xdr:colOff>
      <xdr:row>105</xdr:row>
      <xdr:rowOff>114299</xdr:rowOff>
    </xdr:from>
    <xdr:to>
      <xdr:col>9</xdr:col>
      <xdr:colOff>181724</xdr:colOff>
      <xdr:row>107</xdr:row>
      <xdr:rowOff>165299</xdr:rowOff>
    </xdr:to>
    <xdr:sp macro="[0]!Instruction.cmdGetUpdate_Click" textlink="">
      <xdr:nvSpPr>
        <xdr:cNvPr id="13" name="cmdGetUpdate"/>
        <xdr:cNvSpPr txBox="1">
          <a:spLocks noChangeArrowheads="1"/>
        </xdr:cNvSpPr>
      </xdr:nvSpPr>
      <xdr:spPr bwMode="auto">
        <a:xfrm>
          <a:off x="2619374" y="4572000"/>
          <a:ext cx="16200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105</xdr:row>
      <xdr:rowOff>114300</xdr:rowOff>
    </xdr:from>
    <xdr:to>
      <xdr:col>15</xdr:col>
      <xdr:colOff>105525</xdr:colOff>
      <xdr:row>107</xdr:row>
      <xdr:rowOff>165300</xdr:rowOff>
    </xdr:to>
    <xdr:sp macro="[0]!Instruction.cmdShowHideUpdateLog_Click" textlink="">
      <xdr:nvSpPr>
        <xdr:cNvPr id="14" name="cmdShowHideUpdateLog"/>
        <xdr:cNvSpPr txBox="1">
          <a:spLocks noChangeArrowheads="1"/>
        </xdr:cNvSpPr>
      </xdr:nvSpPr>
      <xdr:spPr bwMode="auto">
        <a:xfrm>
          <a:off x="4314825" y="4572000"/>
          <a:ext cx="16200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editAs="absolute">
    <xdr:from>
      <xdr:col>1</xdr:col>
      <xdr:colOff>0</xdr:colOff>
      <xdr:row>4</xdr:row>
      <xdr:rowOff>403859</xdr:rowOff>
    </xdr:from>
    <xdr:to>
      <xdr:col>3</xdr:col>
      <xdr:colOff>0</xdr:colOff>
      <xdr:row>7</xdr:row>
      <xdr:rowOff>143509</xdr:rowOff>
    </xdr:to>
    <xdr:sp macro="[0]!Instruction.BlockClick" textlink="">
      <xdr:nvSpPr>
        <xdr:cNvPr id="18" name="InstrBlock_1"/>
        <xdr:cNvSpPr txBox="1">
          <a:spLocks noChangeArrowheads="1"/>
        </xdr:cNvSpPr>
      </xdr:nvSpPr>
      <xdr:spPr bwMode="auto">
        <a:xfrm>
          <a:off x="219075" y="1051559"/>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Технические требования</a:t>
          </a:r>
          <a:endParaRPr lang="ru-RU"/>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230342" name="InstrImg_1" descr="ico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230343" name="InstrImg_2" descr="icon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230344" name="InstrImg_3" descr="icon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230345" name="InstrImg_4" descr="icon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230346" name="InstrImg_5" descr="icon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230347" name="InstrImg_6" descr="icon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230348" name="InstrImg_7" descr="icon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115</xdr:row>
      <xdr:rowOff>19050</xdr:rowOff>
    </xdr:to>
    <xdr:pic macro="[0]!Instruction.BlockClick">
      <xdr:nvPicPr>
        <xdr:cNvPr id="230349" name="InstrImg_8" descr="icon8.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101</xdr:row>
      <xdr:rowOff>47625</xdr:rowOff>
    </xdr:from>
    <xdr:to>
      <xdr:col>4</xdr:col>
      <xdr:colOff>257175</xdr:colOff>
      <xdr:row>102</xdr:row>
      <xdr:rowOff>9525</xdr:rowOff>
    </xdr:to>
    <xdr:pic macro="[0]!Instruction.chkUpdates_Click">
      <xdr:nvPicPr>
        <xdr:cNvPr id="23035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103</xdr:row>
      <xdr:rowOff>57150</xdr:rowOff>
    </xdr:from>
    <xdr:to>
      <xdr:col>4</xdr:col>
      <xdr:colOff>257175</xdr:colOff>
      <xdr:row>104</xdr:row>
      <xdr:rowOff>19050</xdr:rowOff>
    </xdr:to>
    <xdr:pic macro="[0]!Instruction.chkUpdates_Click">
      <xdr:nvPicPr>
        <xdr:cNvPr id="23035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103</xdr:row>
      <xdr:rowOff>57150</xdr:rowOff>
    </xdr:from>
    <xdr:to>
      <xdr:col>4</xdr:col>
      <xdr:colOff>257175</xdr:colOff>
      <xdr:row>104</xdr:row>
      <xdr:rowOff>19050</xdr:rowOff>
    </xdr:to>
    <xdr:pic>
      <xdr:nvPicPr>
        <xdr:cNvPr id="23035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101</xdr:row>
      <xdr:rowOff>47625</xdr:rowOff>
    </xdr:from>
    <xdr:to>
      <xdr:col>4</xdr:col>
      <xdr:colOff>257175</xdr:colOff>
      <xdr:row>102</xdr:row>
      <xdr:rowOff>9525</xdr:rowOff>
    </xdr:to>
    <xdr:pic macro="[0]!Instruction.chkUpdates_Click">
      <xdr:nvPicPr>
        <xdr:cNvPr id="23035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105</xdr:row>
      <xdr:rowOff>104775</xdr:rowOff>
    </xdr:from>
    <xdr:to>
      <xdr:col>5</xdr:col>
      <xdr:colOff>180975</xdr:colOff>
      <xdr:row>107</xdr:row>
      <xdr:rowOff>142875</xdr:rowOff>
    </xdr:to>
    <xdr:pic macro="[0]!Instruction.cmdGetUpdate_Click">
      <xdr:nvPicPr>
        <xdr:cNvPr id="230354" name="cmdGetUpdateImg" descr="icon11.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289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105</xdr:row>
      <xdr:rowOff>104775</xdr:rowOff>
    </xdr:from>
    <xdr:to>
      <xdr:col>11</xdr:col>
      <xdr:colOff>104775</xdr:colOff>
      <xdr:row>107</xdr:row>
      <xdr:rowOff>142875</xdr:rowOff>
    </xdr:to>
    <xdr:pic macro="[0]!Instruction.cmdShowHideUpdateLog_Click">
      <xdr:nvPicPr>
        <xdr:cNvPr id="230355" name="cmdShowHideUpdateLogImg" descr="icon13.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3338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xdr:row>
      <xdr:rowOff>9525</xdr:rowOff>
    </xdr:from>
    <xdr:to>
      <xdr:col>2</xdr:col>
      <xdr:colOff>1466850</xdr:colOff>
      <xdr:row>2</xdr:row>
      <xdr:rowOff>228600</xdr:rowOff>
    </xdr:to>
    <xdr:sp macro="" textlink="">
      <xdr:nvSpPr>
        <xdr:cNvPr id="205588" name="cmdAct_1" hidden="1"/>
        <xdr:cNvSpPr txBox="1">
          <a:spLocks noChangeArrowheads="1"/>
        </xdr:cNvSpPr>
      </xdr:nvSpPr>
      <xdr:spPr bwMode="auto">
        <a:xfrm>
          <a:off x="1181100" y="352425"/>
          <a:ext cx="1085850" cy="219075"/>
        </a:xfrm>
        <a:prstGeom prst="rect">
          <a:avLst/>
        </a:prstGeom>
        <a:solidFill>
          <a:srgbClr val="B3FF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0" tIns="36000" rIns="36000" bIns="36000" anchor="ctr" upright="1"/>
        <a:lstStyle/>
        <a:p>
          <a:pPr algn="l" rtl="0">
            <a:defRPr sz="1000"/>
          </a:pPr>
          <a:r>
            <a:rPr lang="ru-RU" sz="1000" b="0" i="0" u="none" strike="noStrike" baseline="0">
              <a:solidFill>
                <a:srgbClr val="000000"/>
              </a:solidFill>
              <a:latin typeface="Tahoma"/>
              <a:ea typeface="Tahoma"/>
              <a:cs typeface="Tahoma"/>
            </a:rPr>
            <a:t>Актуальна</a:t>
          </a:r>
        </a:p>
      </xdr:txBody>
    </xdr:sp>
    <xdr:clientData/>
  </xdr:twoCellAnchor>
  <xdr:twoCellAnchor>
    <xdr:from>
      <xdr:col>2</xdr:col>
      <xdr:colOff>352425</xdr:colOff>
      <xdr:row>1</xdr:row>
      <xdr:rowOff>114300</xdr:rowOff>
    </xdr:from>
    <xdr:to>
      <xdr:col>2</xdr:col>
      <xdr:colOff>638175</xdr:colOff>
      <xdr:row>3</xdr:row>
      <xdr:rowOff>57150</xdr:rowOff>
    </xdr:to>
    <xdr:pic>
      <xdr:nvPicPr>
        <xdr:cNvPr id="230357" name="cmdAct_2" descr="icon15.png" hidden="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52525"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2</xdr:row>
      <xdr:rowOff>9525</xdr:rowOff>
    </xdr:from>
    <xdr:to>
      <xdr:col>4</xdr:col>
      <xdr:colOff>272129</xdr:colOff>
      <xdr:row>2</xdr:row>
      <xdr:rowOff>219075</xdr:rowOff>
    </xdr:to>
    <xdr:sp macro="" textlink="">
      <xdr:nvSpPr>
        <xdr:cNvPr id="37" name="cmdNoAct_1" hidden="1"/>
        <xdr:cNvSpPr txBox="1">
          <a:spLocks noChangeArrowheads="1"/>
        </xdr:cNvSpPr>
      </xdr:nvSpPr>
      <xdr:spPr bwMode="auto">
        <a:xfrm>
          <a:off x="12096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419100</xdr:colOff>
      <xdr:row>1</xdr:row>
      <xdr:rowOff>200025</xdr:rowOff>
    </xdr:from>
    <xdr:to>
      <xdr:col>2</xdr:col>
      <xdr:colOff>666750</xdr:colOff>
      <xdr:row>3</xdr:row>
      <xdr:rowOff>9525</xdr:rowOff>
    </xdr:to>
    <xdr:pic>
      <xdr:nvPicPr>
        <xdr:cNvPr id="230359" name="cmdNoAct_2" descr="icon16.png" hidden="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192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266700</xdr:colOff>
      <xdr:row>2</xdr:row>
      <xdr:rowOff>0</xdr:rowOff>
    </xdr:from>
    <xdr:to>
      <xdr:col>4</xdr:col>
      <xdr:colOff>190500</xdr:colOff>
      <xdr:row>2</xdr:row>
      <xdr:rowOff>219075</xdr:rowOff>
    </xdr:to>
    <xdr:sp macro="" textlink="">
      <xdr:nvSpPr>
        <xdr:cNvPr id="205592" name="cmdNoInet_1"/>
        <xdr:cNvSpPr txBox="1">
          <a:spLocks noChangeArrowheads="1"/>
        </xdr:cNvSpPr>
      </xdr:nvSpPr>
      <xdr:spPr bwMode="auto">
        <a:xfrm>
          <a:off x="1066800" y="342900"/>
          <a:ext cx="1695450" cy="219075"/>
        </a:xfrm>
        <a:prstGeom prst="rect">
          <a:avLst/>
        </a:prstGeom>
        <a:solidFill>
          <a:srgbClr val="FFCC66"/>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88000" tIns="36000" rIns="0" bIns="36000" anchor="ctr" upright="1"/>
        <a:lstStyle/>
        <a:p>
          <a:pPr algn="l" rtl="0">
            <a:defRPr sz="1000"/>
          </a:pPr>
          <a:r>
            <a:rPr lang="ru-RU" sz="1000" b="0" i="0" u="none" strike="noStrike" baseline="0">
              <a:solidFill>
                <a:srgbClr val="000000"/>
              </a:solidFill>
              <a:latin typeface="Tahoma"/>
              <a:ea typeface="Tahoma"/>
              <a:cs typeface="Tahoma"/>
            </a:rPr>
            <a:t>Ошибка подключения</a:t>
          </a:r>
        </a:p>
      </xdr:txBody>
    </xdr:sp>
    <xdr:clientData/>
  </xdr:twoCellAnchor>
  <xdr:twoCellAnchor editAs="oneCell">
    <xdr:from>
      <xdr:col>2</xdr:col>
      <xdr:colOff>247650</xdr:colOff>
      <xdr:row>1</xdr:row>
      <xdr:rowOff>133350</xdr:rowOff>
    </xdr:from>
    <xdr:to>
      <xdr:col>2</xdr:col>
      <xdr:colOff>495300</xdr:colOff>
      <xdr:row>4</xdr:row>
      <xdr:rowOff>0</xdr:rowOff>
    </xdr:to>
    <xdr:sp macro="" textlink="">
      <xdr:nvSpPr>
        <xdr:cNvPr id="205593" name="cmdNoInet_2"/>
        <xdr:cNvSpPr txBox="1">
          <a:spLocks noChangeArrowheads="1"/>
        </xdr:cNvSpPr>
      </xdr:nvSpPr>
      <xdr:spPr bwMode="auto">
        <a:xfrm>
          <a:off x="1047750" y="266700"/>
          <a:ext cx="247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6576" rIns="0" bIns="0" anchor="t" upright="1"/>
        <a:lstStyle/>
        <a:p>
          <a:pPr algn="l" rtl="0">
            <a:defRPr sz="1000"/>
          </a:pPr>
          <a:r>
            <a:rPr lang="ru-RU" sz="1800" b="1" i="0" u="none" strike="noStrike" baseline="0">
              <a:solidFill>
                <a:srgbClr val="FFFFFF"/>
              </a:solidFill>
              <a:latin typeface="Calibri"/>
            </a:rPr>
            <a:t>!</a:t>
          </a:r>
        </a:p>
      </xdr:txBody>
    </xdr:sp>
    <xdr:clientData/>
  </xdr:twoCellAnchor>
  <xdr:twoCellAnchor>
    <xdr:from>
      <xdr:col>19</xdr:col>
      <xdr:colOff>95250</xdr:colOff>
      <xdr:row>69</xdr:row>
      <xdr:rowOff>57150</xdr:rowOff>
    </xdr:from>
    <xdr:to>
      <xdr:col>19</xdr:col>
      <xdr:colOff>276225</xdr:colOff>
      <xdr:row>69</xdr:row>
      <xdr:rowOff>238125</xdr:rowOff>
    </xdr:to>
    <xdr:pic macro="[0]!modInstruction.Process_Page_First">
      <xdr:nvPicPr>
        <xdr:cNvPr id="230363" name="PAGE_FIRST" descr="tick_circle_3887.png" hidden="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105650" y="45720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9525</xdr:colOff>
      <xdr:row>69</xdr:row>
      <xdr:rowOff>28575</xdr:rowOff>
    </xdr:from>
    <xdr:to>
      <xdr:col>20</xdr:col>
      <xdr:colOff>257175</xdr:colOff>
      <xdr:row>69</xdr:row>
      <xdr:rowOff>276225</xdr:rowOff>
    </xdr:to>
    <xdr:pic macro="[0]!modInstruction.Process_Page_Back">
      <xdr:nvPicPr>
        <xdr:cNvPr id="230364" name="PAGE_BACK" descr="tick_circle_3887.png" hidden="1"/>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315200" y="4572000"/>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123825</xdr:colOff>
      <xdr:row>1</xdr:row>
      <xdr:rowOff>76200</xdr:rowOff>
    </xdr:from>
    <xdr:to>
      <xdr:col>24</xdr:col>
      <xdr:colOff>295274</xdr:colOff>
      <xdr:row>2</xdr:row>
      <xdr:rowOff>152400</xdr:rowOff>
    </xdr:to>
    <xdr:sp macro="[0]!modInstruction.cmdStart_Click_Handler" textlink="">
      <xdr:nvSpPr>
        <xdr:cNvPr id="51" name="cmdStart" hidden="1"/>
        <xdr:cNvSpPr>
          <a:spLocks noChangeArrowheads="1"/>
        </xdr:cNvSpPr>
      </xdr:nvSpPr>
      <xdr:spPr bwMode="auto">
        <a:xfrm>
          <a:off x="7134225" y="209550"/>
          <a:ext cx="1647824" cy="285750"/>
        </a:xfrm>
        <a:prstGeom prst="roundRect">
          <a:avLst>
            <a:gd name="adj" fmla="val 0"/>
          </a:avLst>
        </a:prstGeom>
        <a:gradFill rotWithShape="1">
          <a:gsLst>
            <a:gs pos="0">
              <a:srgbClr val="FFFFFF"/>
            </a:gs>
            <a:gs pos="100000">
              <a:srgbClr val="C0C0C0"/>
            </a:gs>
          </a:gsLst>
          <a:lin ang="5400000" scaled="1"/>
        </a:gradFill>
        <a:ln w="3175" algn="ctr">
          <a:solidFill>
            <a:srgbClr val="C0C0C0"/>
          </a:solidFill>
          <a:miter lim="800000"/>
          <a:headEnd/>
          <a:tailEnd/>
        </a:ln>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xdr:from>
      <xdr:col>4</xdr:col>
      <xdr:colOff>104775</xdr:colOff>
      <xdr:row>101</xdr:row>
      <xdr:rowOff>47625</xdr:rowOff>
    </xdr:from>
    <xdr:to>
      <xdr:col>4</xdr:col>
      <xdr:colOff>257175</xdr:colOff>
      <xdr:row>102</xdr:row>
      <xdr:rowOff>9525</xdr:rowOff>
    </xdr:to>
    <xdr:pic>
      <xdr:nvPicPr>
        <xdr:cNvPr id="47"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1743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103</xdr:row>
      <xdr:rowOff>57150</xdr:rowOff>
    </xdr:from>
    <xdr:to>
      <xdr:col>4</xdr:col>
      <xdr:colOff>257175</xdr:colOff>
      <xdr:row>104</xdr:row>
      <xdr:rowOff>19050</xdr:rowOff>
    </xdr:to>
    <xdr:pic>
      <xdr:nvPicPr>
        <xdr:cNvPr id="48"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76525" y="2133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103</xdr:row>
      <xdr:rowOff>57150</xdr:rowOff>
    </xdr:from>
    <xdr:to>
      <xdr:col>4</xdr:col>
      <xdr:colOff>257175</xdr:colOff>
      <xdr:row>104</xdr:row>
      <xdr:rowOff>19050</xdr:rowOff>
    </xdr:to>
    <xdr:pic>
      <xdr:nvPicPr>
        <xdr:cNvPr id="49"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2133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101</xdr:row>
      <xdr:rowOff>47625</xdr:rowOff>
    </xdr:from>
    <xdr:to>
      <xdr:col>4</xdr:col>
      <xdr:colOff>257175</xdr:colOff>
      <xdr:row>102</xdr:row>
      <xdr:rowOff>9525</xdr:rowOff>
    </xdr:to>
    <xdr:pic>
      <xdr:nvPicPr>
        <xdr:cNvPr id="50"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76525" y="1743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31</xdr:col>
          <xdr:colOff>259080</xdr:colOff>
          <xdr:row>433</xdr:row>
          <xdr:rowOff>68580</xdr:rowOff>
        </xdr:from>
        <xdr:to>
          <xdr:col>41</xdr:col>
          <xdr:colOff>175260</xdr:colOff>
          <xdr:row>455</xdr:row>
          <xdr:rowOff>68580</xdr:rowOff>
        </xdr:to>
        <xdr:sp macro="" textlink="">
          <xdr:nvSpPr>
            <xdr:cNvPr id="167938" name="MANUAL_SECTION_2" hidden="1">
              <a:extLst>
                <a:ext uri="{63B3BB69-23CF-44E3-9099-C40C66FF867C}">
                  <a14:compatExt spid="_x0000_s16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257175</xdr:colOff>
          <xdr:row>433</xdr:row>
          <xdr:rowOff>66675</xdr:rowOff>
        </xdr:from>
        <xdr:to>
          <xdr:col>41</xdr:col>
          <xdr:colOff>161925</xdr:colOff>
          <xdr:row>454</xdr:row>
          <xdr:rowOff>57150</xdr:rowOff>
        </xdr:to>
        <xdr:sp macro="" textlink="">
          <xdr:nvSpPr>
            <xdr:cNvPr id="167939" name="MANUAL_SECTION_3" hidden="1">
              <a:extLst>
                <a:ext uri="{63B3BB69-23CF-44E3-9099-C40C66FF867C}">
                  <a14:compatExt spid="_x0000_s16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257175</xdr:colOff>
          <xdr:row>433</xdr:row>
          <xdr:rowOff>66675</xdr:rowOff>
        </xdr:from>
        <xdr:to>
          <xdr:col>41</xdr:col>
          <xdr:colOff>161925</xdr:colOff>
          <xdr:row>454</xdr:row>
          <xdr:rowOff>38100</xdr:rowOff>
        </xdr:to>
        <xdr:sp macro="" textlink="">
          <xdr:nvSpPr>
            <xdr:cNvPr id="167940" name="MANUAL_SECTION_4" hidden="1">
              <a:extLst>
                <a:ext uri="{63B3BB69-23CF-44E3-9099-C40C66FF867C}">
                  <a14:compatExt spid="_x0000_s16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257175</xdr:colOff>
          <xdr:row>433</xdr:row>
          <xdr:rowOff>66675</xdr:rowOff>
        </xdr:from>
        <xdr:to>
          <xdr:col>41</xdr:col>
          <xdr:colOff>161925</xdr:colOff>
          <xdr:row>454</xdr:row>
          <xdr:rowOff>66675</xdr:rowOff>
        </xdr:to>
        <xdr:sp macro="" textlink="">
          <xdr:nvSpPr>
            <xdr:cNvPr id="191831" name="MANUAL_SECTION_5" hidden="1">
              <a:extLst>
                <a:ext uri="{63B3BB69-23CF-44E3-9099-C40C66FF867C}">
                  <a14:compatExt spid="_x0000_s19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47625</xdr:colOff>
      <xdr:row>0</xdr:row>
      <xdr:rowOff>19050</xdr:rowOff>
    </xdr:from>
    <xdr:to>
      <xdr:col>5</xdr:col>
      <xdr:colOff>476249</xdr:colOff>
      <xdr:row>1</xdr:row>
      <xdr:rowOff>0</xdr:rowOff>
    </xdr:to>
    <xdr:sp macro="[0]!modUpdTemplLogger.Clear" textlink="">
      <xdr:nvSpPr>
        <xdr:cNvPr id="4" name="cmdClearLog"/>
        <xdr:cNvSpPr>
          <a:spLocks noChangeArrowheads="1"/>
        </xdr:cNvSpPr>
      </xdr:nvSpPr>
      <xdr:spPr bwMode="auto">
        <a:xfrm>
          <a:off x="9525000" y="19050"/>
          <a:ext cx="1647824" cy="285750"/>
        </a:xfrm>
        <a:prstGeom prst="roundRect">
          <a:avLst>
            <a:gd name="adj" fmla="val 0"/>
          </a:avLst>
        </a:prstGeom>
        <a:gradFill rotWithShape="1">
          <a:gsLst>
            <a:gs pos="0">
              <a:srgbClr val="FFFFFF"/>
            </a:gs>
            <a:gs pos="100000">
              <a:srgbClr val="C0C0C0"/>
            </a:gs>
          </a:gsLst>
          <a:lin ang="5400000" scaled="1"/>
        </a:gradFill>
        <a:ln w="3175" algn="ctr">
          <a:solidFill>
            <a:srgbClr val="C0C0C0"/>
          </a:solidFill>
          <a:miter lim="800000"/>
          <a:headEnd/>
          <a:tailEnd/>
        </a:ln>
      </xdr:spPr>
      <xdr:txBody>
        <a:bodyPr vertOverflow="clip" wrap="square" lIns="27432" tIns="18288" rIns="27432" bIns="18288" anchor="ctr" upright="1"/>
        <a:lstStyle/>
        <a:p>
          <a:pPr algn="ctr" rtl="0"/>
          <a:r>
            <a:rPr lang="ru-RU" sz="1100" b="0" i="0" baseline="0">
              <a:effectLst/>
              <a:latin typeface="+mn-lt"/>
              <a:ea typeface="+mn-ea"/>
              <a:cs typeface="+mn-cs"/>
            </a:rPr>
            <a:t>Очистить лог</a:t>
          </a:r>
          <a:endParaRPr lang="ru-RU" sz="900">
            <a:effectLst/>
          </a:endParaRPr>
        </a:p>
      </xdr:txBody>
    </xdr:sp>
    <xdr:clientData/>
  </xdr:twoCellAnchor>
  <xdr:twoCellAnchor editAs="oneCell">
    <xdr:from>
      <xdr:col>0</xdr:col>
      <xdr:colOff>200025</xdr:colOff>
      <xdr:row>0</xdr:row>
      <xdr:rowOff>19050</xdr:rowOff>
    </xdr:from>
    <xdr:to>
      <xdr:col>0</xdr:col>
      <xdr:colOff>488025</xdr:colOff>
      <xdr:row>1</xdr:row>
      <xdr:rowOff>2250</xdr:rowOff>
    </xdr:to>
    <xdr:pic macro="[0]!Instruction.cmdGetUpdate_Click">
      <xdr:nvPicPr>
        <xdr:cNvPr id="5" name="cmdRefresh"/>
        <xdr:cNvPicPr>
          <a:picLocks noChangeAspect="1"/>
        </xdr:cNvPicPr>
      </xdr:nvPicPr>
      <xdr:blipFill>
        <a:blip xmlns:r="http://schemas.openxmlformats.org/officeDocument/2006/relationships" r:embed="rId1">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200025" y="19050"/>
          <a:ext cx="288000" cy="288000"/>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6</xdr:col>
      <xdr:colOff>114301</xdr:colOff>
      <xdr:row>4</xdr:row>
      <xdr:rowOff>38100</xdr:rowOff>
    </xdr:from>
    <xdr:to>
      <xdr:col>14</xdr:col>
      <xdr:colOff>600075</xdr:colOff>
      <xdr:row>4</xdr:row>
      <xdr:rowOff>323850</xdr:rowOff>
    </xdr:to>
    <xdr:sp macro="[0]!mod_00.cmdStart_Click_Handler" textlink="">
      <xdr:nvSpPr>
        <xdr:cNvPr id="2" name="cmdStart" hidden="1"/>
        <xdr:cNvSpPr>
          <a:spLocks noChangeArrowheads="1"/>
        </xdr:cNvSpPr>
      </xdr:nvSpPr>
      <xdr:spPr bwMode="auto">
        <a:xfrm>
          <a:off x="6457951" y="323850"/>
          <a:ext cx="1647824" cy="285750"/>
        </a:xfrm>
        <a:prstGeom prst="roundRect">
          <a:avLst>
            <a:gd name="adj" fmla="val 0"/>
          </a:avLst>
        </a:prstGeom>
        <a:gradFill rotWithShape="1">
          <a:gsLst>
            <a:gs pos="0">
              <a:srgbClr val="FFFFFF"/>
            </a:gs>
            <a:gs pos="100000">
              <a:srgbClr val="C0C0C0"/>
            </a:gs>
          </a:gsLst>
          <a:lin ang="5400000" scaled="1"/>
        </a:gradFill>
        <a:ln w="3175" algn="ctr">
          <a:solidFill>
            <a:srgbClr val="C0C0C0"/>
          </a:solidFill>
          <a:miter lim="800000"/>
          <a:headEnd/>
          <a:tailEnd/>
        </a:ln>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3</xdr:row>
      <xdr:rowOff>28575</xdr:rowOff>
    </xdr:from>
    <xdr:to>
      <xdr:col>2</xdr:col>
      <xdr:colOff>314325</xdr:colOff>
      <xdr:row>4</xdr:row>
      <xdr:rowOff>152400</xdr:rowOff>
    </xdr:to>
    <xdr:pic macro="[0]!mod_00.FREEZE_PANES">
      <xdr:nvPicPr>
        <xdr:cNvPr id="2" name="FREEZE_PANES_C9" descr="update_org.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457200</xdr:colOff>
      <xdr:row>3</xdr:row>
      <xdr:rowOff>66675</xdr:rowOff>
    </xdr:from>
    <xdr:to>
      <xdr:col>8</xdr:col>
      <xdr:colOff>2105024</xdr:colOff>
      <xdr:row>5</xdr:row>
      <xdr:rowOff>28575</xdr:rowOff>
    </xdr:to>
    <xdr:sp macro="[0]!mod_02.cmdStart_Click_Handler" textlink="">
      <xdr:nvSpPr>
        <xdr:cNvPr id="3" name="cmdStart" hidden="1"/>
        <xdr:cNvSpPr>
          <a:spLocks noChangeArrowheads="1"/>
        </xdr:cNvSpPr>
      </xdr:nvSpPr>
      <xdr:spPr bwMode="auto">
        <a:xfrm>
          <a:off x="11106150" y="66675"/>
          <a:ext cx="1647824" cy="285750"/>
        </a:xfrm>
        <a:prstGeom prst="roundRect">
          <a:avLst>
            <a:gd name="adj" fmla="val 0"/>
          </a:avLst>
        </a:prstGeom>
        <a:gradFill rotWithShape="1">
          <a:gsLst>
            <a:gs pos="0">
              <a:srgbClr val="FFFFFF"/>
            </a:gs>
            <a:gs pos="100000">
              <a:srgbClr val="C0C0C0"/>
            </a:gs>
          </a:gsLst>
          <a:lin ang="5400000" scaled="1"/>
        </a:gradFill>
        <a:ln w="3175" algn="ctr">
          <a:solidFill>
            <a:srgbClr val="C0C0C0"/>
          </a:solidFill>
          <a:miter lim="800000"/>
          <a:headEnd/>
          <a:tailEnd/>
        </a:ln>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absolute">
    <xdr:from>
      <xdr:col>7</xdr:col>
      <xdr:colOff>1990725</xdr:colOff>
      <xdr:row>3</xdr:row>
      <xdr:rowOff>66675</xdr:rowOff>
    </xdr:from>
    <xdr:to>
      <xdr:col>8</xdr:col>
      <xdr:colOff>409574</xdr:colOff>
      <xdr:row>5</xdr:row>
      <xdr:rowOff>28575</xdr:rowOff>
    </xdr:to>
    <xdr:sp macro="[0]!mod_02.cmdCheckData_Click_Handler" textlink="">
      <xdr:nvSpPr>
        <xdr:cNvPr id="4" name="cmdCheckData" hidden="1"/>
        <xdr:cNvSpPr>
          <a:spLocks noChangeArrowheads="1"/>
        </xdr:cNvSpPr>
      </xdr:nvSpPr>
      <xdr:spPr bwMode="auto">
        <a:xfrm>
          <a:off x="9410700" y="66675"/>
          <a:ext cx="1647824" cy="285750"/>
        </a:xfrm>
        <a:prstGeom prst="roundRect">
          <a:avLst>
            <a:gd name="adj" fmla="val 0"/>
          </a:avLst>
        </a:prstGeom>
        <a:gradFill rotWithShape="1">
          <a:gsLst>
            <a:gs pos="0">
              <a:schemeClr val="accent3">
                <a:lumMod val="20000"/>
                <a:lumOff val="80000"/>
              </a:schemeClr>
            </a:gs>
            <a:gs pos="20000">
              <a:schemeClr val="accent3">
                <a:lumMod val="20000"/>
                <a:lumOff val="80000"/>
              </a:schemeClr>
            </a:gs>
            <a:gs pos="100000">
              <a:schemeClr val="accent3">
                <a:lumMod val="60000"/>
                <a:lumOff val="40000"/>
              </a:schemeClr>
            </a:gs>
          </a:gsLst>
          <a:lin ang="5400000" scaled="0"/>
        </a:gradFill>
        <a:ln w="3175" algn="ctr">
          <a:solidFill>
            <a:srgbClr val="C0C0C0"/>
          </a:solidFill>
          <a:miter lim="800000"/>
          <a:headEnd/>
          <a:tailEnd/>
        </a:ln>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Проверить данные (Авто)</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28575</xdr:colOff>
      <xdr:row>3</xdr:row>
      <xdr:rowOff>28575</xdr:rowOff>
    </xdr:from>
    <xdr:to>
      <xdr:col>3</xdr:col>
      <xdr:colOff>1905</xdr:colOff>
      <xdr:row>4</xdr:row>
      <xdr:rowOff>152400</xdr:rowOff>
    </xdr:to>
    <xdr:pic macro="[0]!mod_00.FREEZE_PANES">
      <xdr:nvPicPr>
        <xdr:cNvPr id="193880" name="FREEZE_PANES_C9" descr="update_org.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9525</xdr:colOff>
      <xdr:row>4</xdr:row>
      <xdr:rowOff>114300</xdr:rowOff>
    </xdr:from>
    <xdr:to>
      <xdr:col>34</xdr:col>
      <xdr:colOff>1181100</xdr:colOff>
      <xdr:row>6</xdr:row>
      <xdr:rowOff>28575</xdr:rowOff>
    </xdr:to>
    <xdr:sp macro="[0]!mod_01.cmdAtLengthCncsn_Click_Handler" textlink="">
      <xdr:nvSpPr>
        <xdr:cNvPr id="2" name="cmdAtLengthCncsn"/>
        <xdr:cNvSpPr/>
      </xdr:nvSpPr>
      <xdr:spPr>
        <a:xfrm>
          <a:off x="34404300" y="276225"/>
          <a:ext cx="11715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ru-RU" sz="900" b="1">
              <a:solidFill>
                <a:srgbClr val="0070C0"/>
              </a:solidFill>
              <a:latin typeface="Tahoma" panose="020B0604030504040204" pitchFamily="34" charset="0"/>
              <a:ea typeface="Tahoma" panose="020B0604030504040204" pitchFamily="34" charset="0"/>
              <a:cs typeface="Tahoma" panose="020B0604030504040204" pitchFamily="34" charset="0"/>
            </a:rPr>
            <a:t>- данные по КС</a:t>
          </a:r>
        </a:p>
      </xdr:txBody>
    </xdr:sp>
    <xdr:clientData fPrintsWithSheet="0"/>
  </xdr:twoCellAnchor>
  <xdr:twoCellAnchor editAs="oneCell">
    <xdr:from>
      <xdr:col>16</xdr:col>
      <xdr:colOff>9524</xdr:colOff>
      <xdr:row>4</xdr:row>
      <xdr:rowOff>114300</xdr:rowOff>
    </xdr:from>
    <xdr:to>
      <xdr:col>17</xdr:col>
      <xdr:colOff>523524</xdr:colOff>
      <xdr:row>6</xdr:row>
      <xdr:rowOff>28575</xdr:rowOff>
    </xdr:to>
    <xdr:sp macro="[0]!mod_01.cmdAtLengthObjectClick_Handler" textlink="">
      <xdr:nvSpPr>
        <xdr:cNvPr id="4" name="cmdAtLengthObject"/>
        <xdr:cNvSpPr/>
      </xdr:nvSpPr>
      <xdr:spPr>
        <a:xfrm>
          <a:off x="13296899" y="276225"/>
          <a:ext cx="1530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ru-RU" sz="900" b="1">
              <a:solidFill>
                <a:srgbClr val="0070C0"/>
              </a:solidFill>
              <a:latin typeface="Tahoma" panose="020B0604030504040204" pitchFamily="34" charset="0"/>
              <a:ea typeface="Tahoma" panose="020B0604030504040204" pitchFamily="34" charset="0"/>
              <a:cs typeface="Tahoma" panose="020B0604030504040204" pitchFamily="34" charset="0"/>
            </a:rPr>
            <a:t>- данные по объекту</a:t>
          </a:r>
        </a:p>
      </xdr:txBody>
    </xdr:sp>
    <xdr:clientData fPrintsWithSheet="0"/>
  </xdr:twoCellAnchor>
  <xdr:twoCellAnchor editAs="oneCell">
    <xdr:from>
      <xdr:col>5</xdr:col>
      <xdr:colOff>1714500</xdr:colOff>
      <xdr:row>4</xdr:row>
      <xdr:rowOff>114301</xdr:rowOff>
    </xdr:from>
    <xdr:to>
      <xdr:col>7</xdr:col>
      <xdr:colOff>42334</xdr:colOff>
      <xdr:row>6</xdr:row>
      <xdr:rowOff>28575</xdr:rowOff>
    </xdr:to>
    <xdr:sp macro="[0]!mod_01.cmdAtLengthEventClick_Handler" textlink="">
      <xdr:nvSpPr>
        <xdr:cNvPr id="5" name="cmdAtLengthEvent"/>
        <xdr:cNvSpPr/>
      </xdr:nvSpPr>
      <xdr:spPr>
        <a:xfrm>
          <a:off x="4467225" y="276226"/>
          <a:ext cx="200025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ru-RU" sz="900" b="1">
              <a:solidFill>
                <a:srgbClr val="0070C0"/>
              </a:solidFill>
              <a:latin typeface="Tahoma" panose="020B0604030504040204" pitchFamily="34" charset="0"/>
              <a:ea typeface="Tahoma" panose="020B0604030504040204" pitchFamily="34" charset="0"/>
              <a:cs typeface="Tahoma" panose="020B0604030504040204" pitchFamily="34" charset="0"/>
            </a:rPr>
            <a:t>- данные по мероприятию</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xdr:colOff>
      <xdr:row>3</xdr:row>
      <xdr:rowOff>28575</xdr:rowOff>
    </xdr:from>
    <xdr:to>
      <xdr:col>2</xdr:col>
      <xdr:colOff>323850</xdr:colOff>
      <xdr:row>5</xdr:row>
      <xdr:rowOff>9525</xdr:rowOff>
    </xdr:to>
    <xdr:pic macro="[0]!mod_00.FREEZE_PANES">
      <xdr:nvPicPr>
        <xdr:cNvPr id="218340" name="FREEZE_PANES_C8" descr="update_org.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447675</xdr:colOff>
      <xdr:row>0</xdr:row>
      <xdr:rowOff>0</xdr:rowOff>
    </xdr:from>
    <xdr:to>
      <xdr:col>3</xdr:col>
      <xdr:colOff>126075</xdr:colOff>
      <xdr:row>2</xdr:row>
      <xdr:rowOff>2250</xdr:rowOff>
    </xdr:to>
    <xdr:pic macro="[0]!AllSheetsInThisWorkbook.MakeList">
      <xdr:nvPicPr>
        <xdr:cNvPr id="3" name="Рисунок 2"/>
        <xdr:cNvPicPr>
          <a:picLocks noChangeAspect="1"/>
        </xdr:cNvPicPr>
      </xdr:nvPicPr>
      <xdr:blipFill>
        <a:blip xmlns:r="http://schemas.openxmlformats.org/officeDocument/2006/relationships" r:embed="rId1">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276725" y="0"/>
          <a:ext cx="288000" cy="288000"/>
        </a:xfrm>
        <a:prstGeom prst="rect">
          <a:avLst/>
        </a:prstGeom>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_________Microsoft_Word_97_2003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_________Microsoft_Word_97_20033.doc"/><Relationship Id="rId4" Type="http://schemas.openxmlformats.org/officeDocument/2006/relationships/oleObject" Target="../embeddings/_________Microsoft_Word_97_2003.doc"/><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ill">
    <tabColor indexed="47"/>
  </sheetPr>
  <dimension ref="A1"/>
  <sheetViews>
    <sheetView showGridLines="0" zoomScaleNormal="100" workbookViewId="0"/>
  </sheetViews>
  <sheetFormatPr defaultRowHeight="11.25"/>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election activeCell="L44" sqref="L44"/>
    </sheetView>
  </sheetViews>
  <sheetFormatPr defaultColWidth="9.140625" defaultRowHeight="11.25"/>
  <cols>
    <col min="1" max="16384" width="9.140625" style="2"/>
  </cols>
  <sheetData/>
  <sheetProtection formatColumns="0" formatRows="0"/>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C118"/>
  <sheetViews>
    <sheetView showGridLines="0" zoomScaleNormal="100" workbookViewId="0"/>
  </sheetViews>
  <sheetFormatPr defaultColWidth="9.140625" defaultRowHeight="14.25"/>
  <cols>
    <col min="1" max="1" width="3.28515625" style="57" customWidth="1"/>
    <col min="2" max="2" width="8.7109375" style="57" customWidth="1"/>
    <col min="3" max="3" width="22.28515625" style="57" customWidth="1"/>
    <col min="4" max="4" width="4.28515625" style="57" customWidth="1"/>
    <col min="5" max="6" width="4.42578125" style="57" customWidth="1"/>
    <col min="7" max="7" width="4.5703125" style="57" customWidth="1"/>
    <col min="8" max="24" width="4.42578125" style="57" customWidth="1"/>
    <col min="25" max="25" width="4.42578125" style="58" customWidth="1"/>
    <col min="26" max="26" width="9.140625" style="57"/>
    <col min="27" max="27" width="9.140625" style="59"/>
    <col min="28" max="16384" width="9.140625" style="57"/>
  </cols>
  <sheetData>
    <row r="1" spans="1:29" ht="10.5" customHeight="1">
      <c r="AA1" s="59" t="s">
        <v>170</v>
      </c>
    </row>
    <row r="2" spans="1:29" ht="16.5" customHeight="1">
      <c r="B2" s="337" t="str">
        <f>"Код отчёта: " &amp; GetCode()</f>
        <v>Код отчёта: INV.WARM.2020YEAR</v>
      </c>
      <c r="C2" s="337"/>
      <c r="D2" s="337"/>
      <c r="E2" s="337"/>
      <c r="F2" s="337"/>
      <c r="G2" s="337"/>
      <c r="H2" s="60"/>
      <c r="I2" s="60"/>
      <c r="J2" s="60"/>
      <c r="K2" s="60"/>
      <c r="L2" s="60"/>
      <c r="M2" s="60"/>
      <c r="N2" s="60"/>
      <c r="O2" s="60"/>
      <c r="P2" s="60"/>
      <c r="Q2" s="60"/>
      <c r="R2" s="60"/>
      <c r="S2" s="60"/>
      <c r="T2" s="60"/>
      <c r="U2" s="60"/>
      <c r="V2" s="60"/>
      <c r="W2" s="58"/>
      <c r="Y2" s="59"/>
      <c r="AA2" s="57"/>
    </row>
    <row r="3" spans="1:29" ht="18" customHeight="1">
      <c r="B3" s="338" t="str">
        <f>"Версия " &amp; Getversion()</f>
        <v>Версия 1.1</v>
      </c>
      <c r="C3" s="338"/>
      <c r="D3" s="61"/>
      <c r="E3" s="61"/>
      <c r="F3" s="61"/>
      <c r="G3" s="61"/>
      <c r="H3" s="62"/>
      <c r="I3" s="62"/>
      <c r="J3" s="62"/>
      <c r="K3" s="62"/>
      <c r="L3" s="62"/>
      <c r="M3" s="62"/>
      <c r="N3" s="62"/>
      <c r="O3" s="62"/>
      <c r="P3" s="62"/>
      <c r="Q3" s="62"/>
      <c r="R3" s="62"/>
      <c r="S3" s="60"/>
      <c r="T3" s="60"/>
      <c r="U3" s="60"/>
      <c r="V3" s="62"/>
      <c r="W3" s="62"/>
      <c r="X3" s="62"/>
      <c r="Y3" s="62"/>
    </row>
    <row r="4" spans="1:29" ht="6" customHeight="1">
      <c r="B4" s="63"/>
      <c r="D4" s="62"/>
      <c r="E4" s="62"/>
      <c r="F4" s="62"/>
      <c r="G4" s="62"/>
      <c r="H4" s="62"/>
      <c r="I4" s="62"/>
      <c r="J4" s="62"/>
      <c r="K4" s="62"/>
      <c r="L4" s="62"/>
      <c r="M4" s="62"/>
      <c r="N4" s="62"/>
      <c r="O4" s="62"/>
      <c r="P4" s="62"/>
      <c r="Q4" s="62"/>
      <c r="R4" s="62"/>
      <c r="S4" s="62"/>
      <c r="T4" s="62"/>
      <c r="U4" s="62"/>
      <c r="V4" s="62"/>
      <c r="W4" s="62"/>
      <c r="X4" s="62"/>
      <c r="Y4" s="62"/>
    </row>
    <row r="5" spans="1:29" ht="32.25" customHeight="1">
      <c r="A5" s="64"/>
      <c r="B5" s="339" t="str">
        <f>Титульный!E5</f>
        <v>Контроль за использованием инвестиционных ресурсов, включаемых в регулируемые государством цены (тарифы) в сфере теплоснабжения за 2020 год</v>
      </c>
      <c r="C5" s="340"/>
      <c r="D5" s="340"/>
      <c r="E5" s="340"/>
      <c r="F5" s="340"/>
      <c r="G5" s="340"/>
      <c r="H5" s="340"/>
      <c r="I5" s="340"/>
      <c r="J5" s="340"/>
      <c r="K5" s="340"/>
      <c r="L5" s="340"/>
      <c r="M5" s="340"/>
      <c r="N5" s="340"/>
      <c r="O5" s="340"/>
      <c r="P5" s="340"/>
      <c r="Q5" s="340"/>
      <c r="R5" s="340"/>
      <c r="S5" s="340"/>
      <c r="T5" s="340"/>
      <c r="U5" s="340"/>
      <c r="V5" s="340"/>
      <c r="W5" s="340"/>
      <c r="X5" s="340"/>
      <c r="Y5" s="341"/>
      <c r="Z5" s="64"/>
      <c r="AB5" s="64"/>
      <c r="AC5" s="64"/>
    </row>
    <row r="6" spans="1:29" ht="9.75" customHeight="1">
      <c r="A6" s="65"/>
      <c r="B6" s="66"/>
      <c r="C6" s="67"/>
      <c r="D6" s="68"/>
      <c r="E6" s="68"/>
      <c r="F6" s="68"/>
      <c r="G6" s="68"/>
      <c r="H6" s="68"/>
      <c r="I6" s="68"/>
      <c r="J6" s="68"/>
      <c r="K6" s="68"/>
      <c r="L6" s="68"/>
      <c r="M6" s="68"/>
      <c r="N6" s="68"/>
      <c r="O6" s="68"/>
      <c r="P6" s="68"/>
      <c r="Q6" s="68"/>
      <c r="R6" s="68"/>
      <c r="S6" s="68"/>
      <c r="T6" s="68"/>
      <c r="U6" s="68"/>
      <c r="V6" s="68"/>
      <c r="W6" s="68"/>
      <c r="X6" s="68"/>
      <c r="Y6" s="69"/>
    </row>
    <row r="7" spans="1:29" ht="15" customHeight="1">
      <c r="A7" s="65"/>
      <c r="B7" s="70"/>
      <c r="C7" s="71"/>
      <c r="D7" s="68"/>
      <c r="E7" s="342" t="s">
        <v>362</v>
      </c>
      <c r="F7" s="342"/>
      <c r="G7" s="342"/>
      <c r="H7" s="342"/>
      <c r="I7" s="342"/>
      <c r="J7" s="342"/>
      <c r="K7" s="342"/>
      <c r="L7" s="342"/>
      <c r="M7" s="342"/>
      <c r="N7" s="342"/>
      <c r="O7" s="342"/>
      <c r="P7" s="342"/>
      <c r="Q7" s="342"/>
      <c r="R7" s="342"/>
      <c r="S7" s="342"/>
      <c r="T7" s="342"/>
      <c r="U7" s="342"/>
      <c r="V7" s="342"/>
      <c r="W7" s="342"/>
      <c r="X7" s="342"/>
      <c r="Y7" s="69"/>
    </row>
    <row r="8" spans="1:29" ht="15" customHeight="1">
      <c r="A8" s="65"/>
      <c r="B8" s="70"/>
      <c r="C8" s="71"/>
      <c r="D8" s="68"/>
      <c r="E8" s="342"/>
      <c r="F8" s="342"/>
      <c r="G8" s="342"/>
      <c r="H8" s="342"/>
      <c r="I8" s="342"/>
      <c r="J8" s="342"/>
      <c r="K8" s="342"/>
      <c r="L8" s="342"/>
      <c r="M8" s="342"/>
      <c r="N8" s="342"/>
      <c r="O8" s="342"/>
      <c r="P8" s="342"/>
      <c r="Q8" s="342"/>
      <c r="R8" s="342"/>
      <c r="S8" s="342"/>
      <c r="T8" s="342"/>
      <c r="U8" s="342"/>
      <c r="V8" s="342"/>
      <c r="W8" s="342"/>
      <c r="X8" s="342"/>
      <c r="Y8" s="69"/>
    </row>
    <row r="9" spans="1:29" ht="15" customHeight="1">
      <c r="A9" s="65"/>
      <c r="B9" s="70"/>
      <c r="C9" s="71"/>
      <c r="D9" s="68"/>
      <c r="E9" s="342"/>
      <c r="F9" s="342"/>
      <c r="G9" s="342"/>
      <c r="H9" s="342"/>
      <c r="I9" s="342"/>
      <c r="J9" s="342"/>
      <c r="K9" s="342"/>
      <c r="L9" s="342"/>
      <c r="M9" s="342"/>
      <c r="N9" s="342"/>
      <c r="O9" s="342"/>
      <c r="P9" s="342"/>
      <c r="Q9" s="342"/>
      <c r="R9" s="342"/>
      <c r="S9" s="342"/>
      <c r="T9" s="342"/>
      <c r="U9" s="342"/>
      <c r="V9" s="342"/>
      <c r="W9" s="342"/>
      <c r="X9" s="342"/>
      <c r="Y9" s="69"/>
    </row>
    <row r="10" spans="1:29" ht="10.5" customHeight="1">
      <c r="A10" s="65"/>
      <c r="B10" s="70"/>
      <c r="C10" s="71"/>
      <c r="D10" s="68"/>
      <c r="E10" s="342"/>
      <c r="F10" s="342"/>
      <c r="G10" s="342"/>
      <c r="H10" s="342"/>
      <c r="I10" s="342"/>
      <c r="J10" s="342"/>
      <c r="K10" s="342"/>
      <c r="L10" s="342"/>
      <c r="M10" s="342"/>
      <c r="N10" s="342"/>
      <c r="O10" s="342"/>
      <c r="P10" s="342"/>
      <c r="Q10" s="342"/>
      <c r="R10" s="342"/>
      <c r="S10" s="342"/>
      <c r="T10" s="342"/>
      <c r="U10" s="342"/>
      <c r="V10" s="342"/>
      <c r="W10" s="342"/>
      <c r="X10" s="342"/>
      <c r="Y10" s="69"/>
    </row>
    <row r="11" spans="1:29" ht="27" customHeight="1">
      <c r="A11" s="65"/>
      <c r="B11" s="70"/>
      <c r="C11" s="71"/>
      <c r="D11" s="68"/>
      <c r="E11" s="342"/>
      <c r="F11" s="342"/>
      <c r="G11" s="342"/>
      <c r="H11" s="342"/>
      <c r="I11" s="342"/>
      <c r="J11" s="342"/>
      <c r="K11" s="342"/>
      <c r="L11" s="342"/>
      <c r="M11" s="342"/>
      <c r="N11" s="342"/>
      <c r="O11" s="342"/>
      <c r="P11" s="342"/>
      <c r="Q11" s="342"/>
      <c r="R11" s="342"/>
      <c r="S11" s="342"/>
      <c r="T11" s="342"/>
      <c r="U11" s="342"/>
      <c r="V11" s="342"/>
      <c r="W11" s="342"/>
      <c r="X11" s="342"/>
      <c r="Y11" s="69"/>
    </row>
    <row r="12" spans="1:29" ht="12" customHeight="1">
      <c r="A12" s="65"/>
      <c r="B12" s="70"/>
      <c r="C12" s="71"/>
      <c r="D12" s="68"/>
      <c r="E12" s="342"/>
      <c r="F12" s="342"/>
      <c r="G12" s="342"/>
      <c r="H12" s="342"/>
      <c r="I12" s="342"/>
      <c r="J12" s="342"/>
      <c r="K12" s="342"/>
      <c r="L12" s="342"/>
      <c r="M12" s="342"/>
      <c r="N12" s="342"/>
      <c r="O12" s="342"/>
      <c r="P12" s="342"/>
      <c r="Q12" s="342"/>
      <c r="R12" s="342"/>
      <c r="S12" s="342"/>
      <c r="T12" s="342"/>
      <c r="U12" s="342"/>
      <c r="V12" s="342"/>
      <c r="W12" s="342"/>
      <c r="X12" s="342"/>
      <c r="Y12" s="69"/>
    </row>
    <row r="13" spans="1:29" ht="38.25" customHeight="1">
      <c r="A13" s="65"/>
      <c r="B13" s="70"/>
      <c r="C13" s="71"/>
      <c r="D13" s="68"/>
      <c r="E13" s="342"/>
      <c r="F13" s="342"/>
      <c r="G13" s="342"/>
      <c r="H13" s="342"/>
      <c r="I13" s="342"/>
      <c r="J13" s="342"/>
      <c r="K13" s="342"/>
      <c r="L13" s="342"/>
      <c r="M13" s="342"/>
      <c r="N13" s="342"/>
      <c r="O13" s="342"/>
      <c r="P13" s="342"/>
      <c r="Q13" s="342"/>
      <c r="R13" s="342"/>
      <c r="S13" s="342"/>
      <c r="T13" s="342"/>
      <c r="U13" s="342"/>
      <c r="V13" s="342"/>
      <c r="W13" s="342"/>
      <c r="X13" s="342"/>
      <c r="Y13" s="72"/>
    </row>
    <row r="14" spans="1:29" ht="15" customHeight="1">
      <c r="A14" s="65"/>
      <c r="B14" s="70"/>
      <c r="C14" s="71"/>
      <c r="D14" s="68"/>
      <c r="E14" s="342" t="s">
        <v>257</v>
      </c>
      <c r="F14" s="342"/>
      <c r="G14" s="342"/>
      <c r="H14" s="342"/>
      <c r="I14" s="342"/>
      <c r="J14" s="342"/>
      <c r="K14" s="342"/>
      <c r="L14" s="342"/>
      <c r="M14" s="342"/>
      <c r="N14" s="342"/>
      <c r="O14" s="342"/>
      <c r="P14" s="342"/>
      <c r="Q14" s="342"/>
      <c r="R14" s="342"/>
      <c r="S14" s="342"/>
      <c r="T14" s="342"/>
      <c r="U14" s="342"/>
      <c r="V14" s="342"/>
      <c r="W14" s="342"/>
      <c r="X14" s="342"/>
      <c r="Y14" s="69"/>
    </row>
    <row r="15" spans="1:29" ht="15">
      <c r="A15" s="65"/>
      <c r="B15" s="70"/>
      <c r="C15" s="71"/>
      <c r="D15" s="68"/>
      <c r="E15" s="342"/>
      <c r="F15" s="342"/>
      <c r="G15" s="342"/>
      <c r="H15" s="342"/>
      <c r="I15" s="342"/>
      <c r="J15" s="342"/>
      <c r="K15" s="342"/>
      <c r="L15" s="342"/>
      <c r="M15" s="342"/>
      <c r="N15" s="342"/>
      <c r="O15" s="342"/>
      <c r="P15" s="342"/>
      <c r="Q15" s="342"/>
      <c r="R15" s="342"/>
      <c r="S15" s="342"/>
      <c r="T15" s="342"/>
      <c r="U15" s="342"/>
      <c r="V15" s="342"/>
      <c r="W15" s="342"/>
      <c r="X15" s="342"/>
      <c r="Y15" s="69"/>
    </row>
    <row r="16" spans="1:29" ht="15">
      <c r="A16" s="65"/>
      <c r="B16" s="70"/>
      <c r="C16" s="71"/>
      <c r="D16" s="68"/>
      <c r="E16" s="342"/>
      <c r="F16" s="342"/>
      <c r="G16" s="342"/>
      <c r="H16" s="342"/>
      <c r="I16" s="342"/>
      <c r="J16" s="342"/>
      <c r="K16" s="342"/>
      <c r="L16" s="342"/>
      <c r="M16" s="342"/>
      <c r="N16" s="342"/>
      <c r="O16" s="342"/>
      <c r="P16" s="342"/>
      <c r="Q16" s="342"/>
      <c r="R16" s="342"/>
      <c r="S16" s="342"/>
      <c r="T16" s="342"/>
      <c r="U16" s="342"/>
      <c r="V16" s="342"/>
      <c r="W16" s="342"/>
      <c r="X16" s="342"/>
      <c r="Y16" s="69"/>
    </row>
    <row r="17" spans="1:25" ht="15" customHeight="1">
      <c r="A17" s="65"/>
      <c r="B17" s="70"/>
      <c r="C17" s="71"/>
      <c r="D17" s="68"/>
      <c r="E17" s="342"/>
      <c r="F17" s="342"/>
      <c r="G17" s="342"/>
      <c r="H17" s="342"/>
      <c r="I17" s="342"/>
      <c r="J17" s="342"/>
      <c r="K17" s="342"/>
      <c r="L17" s="342"/>
      <c r="M17" s="342"/>
      <c r="N17" s="342"/>
      <c r="O17" s="342"/>
      <c r="P17" s="342"/>
      <c r="Q17" s="342"/>
      <c r="R17" s="342"/>
      <c r="S17" s="342"/>
      <c r="T17" s="342"/>
      <c r="U17" s="342"/>
      <c r="V17" s="342"/>
      <c r="W17" s="342"/>
      <c r="X17" s="342"/>
      <c r="Y17" s="69"/>
    </row>
    <row r="18" spans="1:25" ht="15">
      <c r="A18" s="65"/>
      <c r="B18" s="70"/>
      <c r="C18" s="71"/>
      <c r="D18" s="68"/>
      <c r="E18" s="342"/>
      <c r="F18" s="342"/>
      <c r="G18" s="342"/>
      <c r="H18" s="342"/>
      <c r="I18" s="342"/>
      <c r="J18" s="342"/>
      <c r="K18" s="342"/>
      <c r="L18" s="342"/>
      <c r="M18" s="342"/>
      <c r="N18" s="342"/>
      <c r="O18" s="342"/>
      <c r="P18" s="342"/>
      <c r="Q18" s="342"/>
      <c r="R18" s="342"/>
      <c r="S18" s="342"/>
      <c r="T18" s="342"/>
      <c r="U18" s="342"/>
      <c r="V18" s="342"/>
      <c r="W18" s="342"/>
      <c r="X18" s="342"/>
      <c r="Y18" s="69"/>
    </row>
    <row r="19" spans="1:25" ht="59.25" customHeight="1">
      <c r="A19" s="65"/>
      <c r="B19" s="70"/>
      <c r="C19" s="71"/>
      <c r="D19" s="73"/>
      <c r="E19" s="342"/>
      <c r="F19" s="342"/>
      <c r="G19" s="342"/>
      <c r="H19" s="342"/>
      <c r="I19" s="342"/>
      <c r="J19" s="342"/>
      <c r="K19" s="342"/>
      <c r="L19" s="342"/>
      <c r="M19" s="342"/>
      <c r="N19" s="342"/>
      <c r="O19" s="342"/>
      <c r="P19" s="342"/>
      <c r="Q19" s="342"/>
      <c r="R19" s="342"/>
      <c r="S19" s="342"/>
      <c r="T19" s="342"/>
      <c r="U19" s="342"/>
      <c r="V19" s="342"/>
      <c r="W19" s="342"/>
      <c r="X19" s="342"/>
      <c r="Y19" s="69"/>
    </row>
    <row r="20" spans="1:25" ht="15" hidden="1">
      <c r="A20" s="65"/>
      <c r="B20" s="70"/>
      <c r="C20" s="71"/>
      <c r="D20" s="73"/>
      <c r="E20" s="74"/>
      <c r="F20" s="74"/>
      <c r="G20" s="74"/>
      <c r="H20" s="74"/>
      <c r="I20" s="74"/>
      <c r="J20" s="74"/>
      <c r="K20" s="74"/>
      <c r="L20" s="74"/>
      <c r="M20" s="74"/>
      <c r="N20" s="74"/>
      <c r="O20" s="74"/>
      <c r="P20" s="74"/>
      <c r="Q20" s="74"/>
      <c r="R20" s="74"/>
      <c r="S20" s="74"/>
      <c r="T20" s="74"/>
      <c r="U20" s="74"/>
      <c r="V20" s="74"/>
      <c r="W20" s="74"/>
      <c r="X20" s="74"/>
      <c r="Y20" s="69"/>
    </row>
    <row r="21" spans="1:25" ht="14.25" hidden="1" customHeight="1">
      <c r="A21" s="65"/>
      <c r="B21" s="70"/>
      <c r="C21" s="71"/>
      <c r="D21" s="66"/>
      <c r="E21" s="75" t="s">
        <v>171</v>
      </c>
      <c r="F21" s="355" t="s">
        <v>172</v>
      </c>
      <c r="G21" s="356"/>
      <c r="H21" s="356"/>
      <c r="I21" s="356"/>
      <c r="J21" s="356"/>
      <c r="K21" s="356"/>
      <c r="L21" s="356"/>
      <c r="M21" s="356"/>
      <c r="N21" s="76"/>
      <c r="O21" s="77" t="s">
        <v>171</v>
      </c>
      <c r="P21" s="344" t="s">
        <v>173</v>
      </c>
      <c r="Q21" s="345"/>
      <c r="R21" s="345"/>
      <c r="S21" s="345"/>
      <c r="T21" s="345"/>
      <c r="U21" s="345"/>
      <c r="V21" s="345"/>
      <c r="W21" s="345"/>
      <c r="X21" s="345"/>
      <c r="Y21" s="69"/>
    </row>
    <row r="22" spans="1:25" ht="14.25" hidden="1" customHeight="1">
      <c r="A22" s="65"/>
      <c r="B22" s="70"/>
      <c r="C22" s="71"/>
      <c r="D22" s="66"/>
      <c r="E22" s="78" t="s">
        <v>171</v>
      </c>
      <c r="F22" s="355" t="s">
        <v>174</v>
      </c>
      <c r="G22" s="356"/>
      <c r="H22" s="356"/>
      <c r="I22" s="356"/>
      <c r="J22" s="356"/>
      <c r="K22" s="356"/>
      <c r="L22" s="356"/>
      <c r="M22" s="356"/>
      <c r="N22" s="76"/>
      <c r="O22" s="79" t="s">
        <v>171</v>
      </c>
      <c r="P22" s="344" t="s">
        <v>175</v>
      </c>
      <c r="Q22" s="345"/>
      <c r="R22" s="345"/>
      <c r="S22" s="345"/>
      <c r="T22" s="345"/>
      <c r="U22" s="345"/>
      <c r="V22" s="345"/>
      <c r="W22" s="345"/>
      <c r="X22" s="345"/>
      <c r="Y22" s="69"/>
    </row>
    <row r="23" spans="1:25" ht="27" hidden="1" customHeight="1">
      <c r="A23" s="65"/>
      <c r="B23" s="70"/>
      <c r="C23" s="71"/>
      <c r="D23" s="66"/>
      <c r="E23" s="68"/>
      <c r="F23" s="68"/>
      <c r="G23" s="68"/>
      <c r="H23" s="68"/>
      <c r="I23" s="68"/>
      <c r="J23" s="68"/>
      <c r="K23" s="68"/>
      <c r="L23" s="68"/>
      <c r="M23" s="68"/>
      <c r="N23" s="68"/>
      <c r="O23" s="68"/>
      <c r="P23" s="68"/>
      <c r="Q23" s="68"/>
      <c r="R23" s="68"/>
      <c r="S23" s="68"/>
      <c r="T23" s="68"/>
      <c r="U23" s="68"/>
      <c r="V23" s="68"/>
      <c r="W23" s="68"/>
      <c r="X23" s="68"/>
      <c r="Y23" s="69"/>
    </row>
    <row r="24" spans="1:25" ht="10.5" hidden="1" customHeight="1">
      <c r="A24" s="65"/>
      <c r="B24" s="70"/>
      <c r="C24" s="71"/>
      <c r="D24" s="66"/>
      <c r="E24" s="68"/>
      <c r="F24" s="68"/>
      <c r="G24" s="68"/>
      <c r="H24" s="68"/>
      <c r="I24" s="68"/>
      <c r="J24" s="68"/>
      <c r="K24" s="68"/>
      <c r="L24" s="68"/>
      <c r="M24" s="68"/>
      <c r="N24" s="68"/>
      <c r="O24" s="68"/>
      <c r="P24" s="68"/>
      <c r="Q24" s="68"/>
      <c r="R24" s="68"/>
      <c r="S24" s="68"/>
      <c r="T24" s="68"/>
      <c r="U24" s="68"/>
      <c r="V24" s="68"/>
      <c r="W24" s="68"/>
      <c r="X24" s="68"/>
      <c r="Y24" s="69"/>
    </row>
    <row r="25" spans="1:25" ht="27" hidden="1" customHeight="1">
      <c r="A25" s="65"/>
      <c r="B25" s="70"/>
      <c r="C25" s="71"/>
      <c r="D25" s="66"/>
      <c r="E25" s="68"/>
      <c r="F25" s="68"/>
      <c r="G25" s="68"/>
      <c r="H25" s="68"/>
      <c r="I25" s="68"/>
      <c r="J25" s="68"/>
      <c r="K25" s="68"/>
      <c r="L25" s="68"/>
      <c r="M25" s="68"/>
      <c r="N25" s="68"/>
      <c r="O25" s="68"/>
      <c r="P25" s="68"/>
      <c r="Q25" s="68"/>
      <c r="R25" s="68"/>
      <c r="S25" s="68"/>
      <c r="T25" s="68"/>
      <c r="U25" s="68"/>
      <c r="V25" s="68"/>
      <c r="W25" s="68"/>
      <c r="X25" s="68"/>
      <c r="Y25" s="69"/>
    </row>
    <row r="26" spans="1:25" ht="12" hidden="1" customHeight="1">
      <c r="A26" s="65"/>
      <c r="B26" s="70"/>
      <c r="C26" s="71"/>
      <c r="D26" s="66"/>
      <c r="E26" s="68"/>
      <c r="F26" s="68"/>
      <c r="G26" s="68"/>
      <c r="H26" s="68"/>
      <c r="I26" s="68"/>
      <c r="J26" s="68"/>
      <c r="K26" s="68"/>
      <c r="L26" s="68"/>
      <c r="M26" s="68"/>
      <c r="N26" s="68"/>
      <c r="O26" s="68"/>
      <c r="P26" s="68"/>
      <c r="Q26" s="68"/>
      <c r="R26" s="68"/>
      <c r="S26" s="68"/>
      <c r="T26" s="68"/>
      <c r="U26" s="68"/>
      <c r="V26" s="68"/>
      <c r="W26" s="68"/>
      <c r="X26" s="68"/>
      <c r="Y26" s="69"/>
    </row>
    <row r="27" spans="1:25" ht="38.25" hidden="1" customHeight="1">
      <c r="A27" s="65"/>
      <c r="B27" s="70"/>
      <c r="C27" s="71"/>
      <c r="D27" s="66"/>
      <c r="E27" s="68"/>
      <c r="F27" s="68"/>
      <c r="G27" s="68"/>
      <c r="H27" s="68"/>
      <c r="I27" s="68"/>
      <c r="J27" s="68"/>
      <c r="K27" s="68"/>
      <c r="L27" s="68"/>
      <c r="M27" s="68"/>
      <c r="N27" s="68"/>
      <c r="O27" s="68"/>
      <c r="P27" s="68"/>
      <c r="Q27" s="68"/>
      <c r="R27" s="68"/>
      <c r="S27" s="68"/>
      <c r="T27" s="68"/>
      <c r="U27" s="68"/>
      <c r="V27" s="68"/>
      <c r="W27" s="68"/>
      <c r="X27" s="68"/>
      <c r="Y27" s="69"/>
    </row>
    <row r="28" spans="1:25" ht="15" hidden="1">
      <c r="A28" s="65"/>
      <c r="B28" s="70"/>
      <c r="C28" s="71"/>
      <c r="D28" s="66"/>
      <c r="E28" s="68"/>
      <c r="F28" s="68"/>
      <c r="G28" s="68"/>
      <c r="H28" s="68"/>
      <c r="I28" s="68"/>
      <c r="J28" s="68"/>
      <c r="K28" s="68"/>
      <c r="L28" s="68"/>
      <c r="M28" s="68"/>
      <c r="N28" s="68"/>
      <c r="O28" s="68"/>
      <c r="P28" s="68"/>
      <c r="Q28" s="68"/>
      <c r="R28" s="68"/>
      <c r="S28" s="68"/>
      <c r="T28" s="68"/>
      <c r="U28" s="68"/>
      <c r="V28" s="68"/>
      <c r="W28" s="68"/>
      <c r="X28" s="68"/>
      <c r="Y28" s="69"/>
    </row>
    <row r="29" spans="1:25" ht="15" hidden="1">
      <c r="A29" s="65"/>
      <c r="B29" s="70"/>
      <c r="C29" s="71"/>
      <c r="D29" s="66"/>
      <c r="E29" s="68"/>
      <c r="F29" s="68"/>
      <c r="G29" s="68"/>
      <c r="H29" s="68"/>
      <c r="I29" s="68"/>
      <c r="J29" s="68"/>
      <c r="K29" s="68"/>
      <c r="L29" s="68"/>
      <c r="M29" s="68"/>
      <c r="N29" s="68"/>
      <c r="O29" s="68"/>
      <c r="P29" s="68"/>
      <c r="Q29" s="68"/>
      <c r="R29" s="68"/>
      <c r="S29" s="68"/>
      <c r="T29" s="68"/>
      <c r="U29" s="68"/>
      <c r="V29" s="68"/>
      <c r="W29" s="68"/>
      <c r="X29" s="68"/>
      <c r="Y29" s="69"/>
    </row>
    <row r="30" spans="1:25" ht="15" hidden="1">
      <c r="A30" s="65"/>
      <c r="B30" s="70"/>
      <c r="C30" s="71"/>
      <c r="D30" s="66"/>
      <c r="E30" s="68"/>
      <c r="F30" s="68"/>
      <c r="G30" s="68"/>
      <c r="H30" s="68"/>
      <c r="I30" s="68"/>
      <c r="J30" s="68"/>
      <c r="K30" s="68"/>
      <c r="L30" s="68"/>
      <c r="M30" s="68"/>
      <c r="N30" s="68"/>
      <c r="O30" s="68"/>
      <c r="P30" s="68"/>
      <c r="Q30" s="68"/>
      <c r="R30" s="68"/>
      <c r="S30" s="68"/>
      <c r="T30" s="68"/>
      <c r="U30" s="68"/>
      <c r="V30" s="68"/>
      <c r="W30" s="68"/>
      <c r="X30" s="68"/>
      <c r="Y30" s="69"/>
    </row>
    <row r="31" spans="1:25" ht="15" hidden="1">
      <c r="A31" s="65"/>
      <c r="B31" s="70"/>
      <c r="C31" s="71"/>
      <c r="D31" s="66"/>
      <c r="E31" s="68"/>
      <c r="F31" s="68"/>
      <c r="G31" s="68"/>
      <c r="H31" s="68"/>
      <c r="I31" s="68"/>
      <c r="J31" s="68"/>
      <c r="K31" s="68"/>
      <c r="L31" s="68"/>
      <c r="M31" s="68"/>
      <c r="N31" s="68"/>
      <c r="O31" s="68"/>
      <c r="P31" s="68"/>
      <c r="Q31" s="68"/>
      <c r="R31" s="68"/>
      <c r="S31" s="68"/>
      <c r="T31" s="68"/>
      <c r="U31" s="68"/>
      <c r="V31" s="68"/>
      <c r="W31" s="68"/>
      <c r="X31" s="68"/>
      <c r="Y31" s="69"/>
    </row>
    <row r="32" spans="1:25" ht="15" hidden="1">
      <c r="A32" s="65"/>
      <c r="B32" s="70"/>
      <c r="C32" s="71"/>
      <c r="D32" s="66"/>
      <c r="E32" s="68"/>
      <c r="F32" s="68"/>
      <c r="G32" s="68"/>
      <c r="H32" s="68"/>
      <c r="I32" s="68"/>
      <c r="J32" s="68"/>
      <c r="K32" s="68"/>
      <c r="L32" s="68"/>
      <c r="M32" s="68"/>
      <c r="N32" s="68"/>
      <c r="O32" s="68"/>
      <c r="P32" s="68"/>
      <c r="Q32" s="68"/>
      <c r="R32" s="68"/>
      <c r="S32" s="68"/>
      <c r="T32" s="68"/>
      <c r="U32" s="68"/>
      <c r="V32" s="68"/>
      <c r="W32" s="68"/>
      <c r="X32" s="68"/>
      <c r="Y32" s="69"/>
    </row>
    <row r="33" spans="1:25" ht="18.75" hidden="1" customHeight="1">
      <c r="A33" s="65"/>
      <c r="B33" s="70"/>
      <c r="C33" s="71"/>
      <c r="D33" s="73"/>
      <c r="E33" s="74"/>
      <c r="F33" s="74"/>
      <c r="G33" s="74"/>
      <c r="H33" s="74"/>
      <c r="I33" s="74"/>
      <c r="J33" s="74"/>
      <c r="K33" s="74"/>
      <c r="L33" s="74"/>
      <c r="M33" s="74"/>
      <c r="N33" s="74"/>
      <c r="O33" s="74"/>
      <c r="P33" s="74"/>
      <c r="Q33" s="74"/>
      <c r="R33" s="74"/>
      <c r="S33" s="74"/>
      <c r="T33" s="74"/>
      <c r="U33" s="74"/>
      <c r="V33" s="74"/>
      <c r="W33" s="74"/>
      <c r="X33" s="74"/>
      <c r="Y33" s="69"/>
    </row>
    <row r="34" spans="1:25" ht="15" hidden="1">
      <c r="A34" s="65"/>
      <c r="B34" s="70"/>
      <c r="C34" s="71"/>
      <c r="D34" s="73"/>
      <c r="E34" s="74"/>
      <c r="F34" s="74"/>
      <c r="G34" s="74"/>
      <c r="H34" s="74"/>
      <c r="I34" s="74"/>
      <c r="J34" s="74"/>
      <c r="K34" s="74"/>
      <c r="L34" s="74"/>
      <c r="M34" s="74"/>
      <c r="N34" s="74"/>
      <c r="O34" s="74"/>
      <c r="P34" s="74"/>
      <c r="Q34" s="74"/>
      <c r="R34" s="74"/>
      <c r="S34" s="74"/>
      <c r="T34" s="74"/>
      <c r="U34" s="74"/>
      <c r="V34" s="74"/>
      <c r="W34" s="74"/>
      <c r="X34" s="74"/>
      <c r="Y34" s="69"/>
    </row>
    <row r="35" spans="1:25" ht="24" hidden="1" customHeight="1">
      <c r="A35" s="65"/>
      <c r="B35" s="70"/>
      <c r="C35" s="71"/>
      <c r="D35" s="66"/>
      <c r="E35" s="346" t="s">
        <v>348</v>
      </c>
      <c r="F35" s="346"/>
      <c r="G35" s="346"/>
      <c r="H35" s="346"/>
      <c r="I35" s="346"/>
      <c r="J35" s="346"/>
      <c r="K35" s="346"/>
      <c r="L35" s="346"/>
      <c r="M35" s="346"/>
      <c r="N35" s="346"/>
      <c r="O35" s="346"/>
      <c r="P35" s="346"/>
      <c r="Q35" s="346"/>
      <c r="R35" s="346"/>
      <c r="S35" s="346"/>
      <c r="T35" s="346"/>
      <c r="U35" s="346"/>
      <c r="V35" s="346"/>
      <c r="W35" s="346"/>
      <c r="X35" s="346"/>
      <c r="Y35" s="69"/>
    </row>
    <row r="36" spans="1:25" ht="38.25" hidden="1" customHeight="1">
      <c r="A36" s="65"/>
      <c r="B36" s="70"/>
      <c r="C36" s="71"/>
      <c r="D36" s="66"/>
      <c r="E36" s="346"/>
      <c r="F36" s="346"/>
      <c r="G36" s="346"/>
      <c r="H36" s="346"/>
      <c r="I36" s="346"/>
      <c r="J36" s="346"/>
      <c r="K36" s="346"/>
      <c r="L36" s="346"/>
      <c r="M36" s="346"/>
      <c r="N36" s="346"/>
      <c r="O36" s="346"/>
      <c r="P36" s="346"/>
      <c r="Q36" s="346"/>
      <c r="R36" s="346"/>
      <c r="S36" s="346"/>
      <c r="T36" s="346"/>
      <c r="U36" s="346"/>
      <c r="V36" s="346"/>
      <c r="W36" s="346"/>
      <c r="X36" s="346"/>
      <c r="Y36" s="69"/>
    </row>
    <row r="37" spans="1:25" ht="9.75" hidden="1" customHeight="1">
      <c r="A37" s="65"/>
      <c r="B37" s="70"/>
      <c r="C37" s="71"/>
      <c r="D37" s="66"/>
      <c r="E37" s="346"/>
      <c r="F37" s="346"/>
      <c r="G37" s="346"/>
      <c r="H37" s="346"/>
      <c r="I37" s="346"/>
      <c r="J37" s="346"/>
      <c r="K37" s="346"/>
      <c r="L37" s="346"/>
      <c r="M37" s="346"/>
      <c r="N37" s="346"/>
      <c r="O37" s="346"/>
      <c r="P37" s="346"/>
      <c r="Q37" s="346"/>
      <c r="R37" s="346"/>
      <c r="S37" s="346"/>
      <c r="T37" s="346"/>
      <c r="U37" s="346"/>
      <c r="V37" s="346"/>
      <c r="W37" s="346"/>
      <c r="X37" s="346"/>
      <c r="Y37" s="69"/>
    </row>
    <row r="38" spans="1:25" ht="51" hidden="1" customHeight="1">
      <c r="A38" s="65"/>
      <c r="B38" s="70"/>
      <c r="C38" s="71"/>
      <c r="D38" s="66"/>
      <c r="E38" s="346"/>
      <c r="F38" s="346"/>
      <c r="G38" s="346"/>
      <c r="H38" s="346"/>
      <c r="I38" s="346"/>
      <c r="J38" s="346"/>
      <c r="K38" s="346"/>
      <c r="L38" s="346"/>
      <c r="M38" s="346"/>
      <c r="N38" s="346"/>
      <c r="O38" s="346"/>
      <c r="P38" s="346"/>
      <c r="Q38" s="346"/>
      <c r="R38" s="346"/>
      <c r="S38" s="346"/>
      <c r="T38" s="346"/>
      <c r="U38" s="346"/>
      <c r="V38" s="346"/>
      <c r="W38" s="346"/>
      <c r="X38" s="346"/>
      <c r="Y38" s="69"/>
    </row>
    <row r="39" spans="1:25" ht="15" hidden="1" customHeight="1">
      <c r="A39" s="65"/>
      <c r="B39" s="70"/>
      <c r="C39" s="71"/>
      <c r="D39" s="66"/>
      <c r="E39" s="346"/>
      <c r="F39" s="346"/>
      <c r="G39" s="346"/>
      <c r="H39" s="346"/>
      <c r="I39" s="346"/>
      <c r="J39" s="346"/>
      <c r="K39" s="346"/>
      <c r="L39" s="346"/>
      <c r="M39" s="346"/>
      <c r="N39" s="346"/>
      <c r="O39" s="346"/>
      <c r="P39" s="346"/>
      <c r="Q39" s="346"/>
      <c r="R39" s="346"/>
      <c r="S39" s="346"/>
      <c r="T39" s="346"/>
      <c r="U39" s="346"/>
      <c r="V39" s="346"/>
      <c r="W39" s="346"/>
      <c r="X39" s="346"/>
      <c r="Y39" s="69"/>
    </row>
    <row r="40" spans="1:25" ht="12" hidden="1" customHeight="1">
      <c r="A40" s="65"/>
      <c r="B40" s="70"/>
      <c r="C40" s="71"/>
      <c r="D40" s="66"/>
      <c r="E40" s="347"/>
      <c r="F40" s="347"/>
      <c r="G40" s="347"/>
      <c r="H40" s="347"/>
      <c r="I40" s="347"/>
      <c r="J40" s="347"/>
      <c r="K40" s="347"/>
      <c r="L40" s="347"/>
      <c r="M40" s="347"/>
      <c r="N40" s="347"/>
      <c r="O40" s="347"/>
      <c r="P40" s="347"/>
      <c r="Q40" s="347"/>
      <c r="R40" s="347"/>
      <c r="S40" s="347"/>
      <c r="T40" s="347"/>
      <c r="U40" s="347"/>
      <c r="V40" s="347"/>
      <c r="W40" s="347"/>
      <c r="X40" s="347"/>
      <c r="Y40" s="69"/>
    </row>
    <row r="41" spans="1:25" ht="38.25" hidden="1" customHeight="1">
      <c r="A41" s="65"/>
      <c r="B41" s="70"/>
      <c r="C41" s="71"/>
      <c r="D41" s="66"/>
      <c r="E41" s="346"/>
      <c r="F41" s="346"/>
      <c r="G41" s="346"/>
      <c r="H41" s="346"/>
      <c r="I41" s="346"/>
      <c r="J41" s="346"/>
      <c r="K41" s="346"/>
      <c r="L41" s="346"/>
      <c r="M41" s="346"/>
      <c r="N41" s="346"/>
      <c r="O41" s="346"/>
      <c r="P41" s="346"/>
      <c r="Q41" s="346"/>
      <c r="R41" s="346"/>
      <c r="S41" s="346"/>
      <c r="T41" s="346"/>
      <c r="U41" s="346"/>
      <c r="V41" s="346"/>
      <c r="W41" s="346"/>
      <c r="X41" s="346"/>
      <c r="Y41" s="69"/>
    </row>
    <row r="42" spans="1:25" ht="15" hidden="1">
      <c r="A42" s="65"/>
      <c r="B42" s="70"/>
      <c r="C42" s="71"/>
      <c r="D42" s="66"/>
      <c r="E42" s="346"/>
      <c r="F42" s="346"/>
      <c r="G42" s="346"/>
      <c r="H42" s="346"/>
      <c r="I42" s="346"/>
      <c r="J42" s="346"/>
      <c r="K42" s="346"/>
      <c r="L42" s="346"/>
      <c r="M42" s="346"/>
      <c r="N42" s="346"/>
      <c r="O42" s="346"/>
      <c r="P42" s="346"/>
      <c r="Q42" s="346"/>
      <c r="R42" s="346"/>
      <c r="S42" s="346"/>
      <c r="T42" s="346"/>
      <c r="U42" s="346"/>
      <c r="V42" s="346"/>
      <c r="W42" s="346"/>
      <c r="X42" s="346"/>
      <c r="Y42" s="69"/>
    </row>
    <row r="43" spans="1:25" ht="15" hidden="1">
      <c r="A43" s="65"/>
      <c r="B43" s="70"/>
      <c r="C43" s="71"/>
      <c r="D43" s="66"/>
      <c r="E43" s="346"/>
      <c r="F43" s="346"/>
      <c r="G43" s="346"/>
      <c r="H43" s="346"/>
      <c r="I43" s="346"/>
      <c r="J43" s="346"/>
      <c r="K43" s="346"/>
      <c r="L43" s="346"/>
      <c r="M43" s="346"/>
      <c r="N43" s="346"/>
      <c r="O43" s="346"/>
      <c r="P43" s="346"/>
      <c r="Q43" s="346"/>
      <c r="R43" s="346"/>
      <c r="S43" s="346"/>
      <c r="T43" s="346"/>
      <c r="U43" s="346"/>
      <c r="V43" s="346"/>
      <c r="W43" s="346"/>
      <c r="X43" s="346"/>
      <c r="Y43" s="69"/>
    </row>
    <row r="44" spans="1:25" ht="33.75" hidden="1" customHeight="1">
      <c r="A44" s="65"/>
      <c r="B44" s="70"/>
      <c r="C44" s="71"/>
      <c r="D44" s="73"/>
      <c r="E44" s="346"/>
      <c r="F44" s="346"/>
      <c r="G44" s="346"/>
      <c r="H44" s="346"/>
      <c r="I44" s="346"/>
      <c r="J44" s="346"/>
      <c r="K44" s="346"/>
      <c r="L44" s="346"/>
      <c r="M44" s="346"/>
      <c r="N44" s="346"/>
      <c r="O44" s="346"/>
      <c r="P44" s="346"/>
      <c r="Q44" s="346"/>
      <c r="R44" s="346"/>
      <c r="S44" s="346"/>
      <c r="T44" s="346"/>
      <c r="U44" s="346"/>
      <c r="V44" s="346"/>
      <c r="W44" s="346"/>
      <c r="X44" s="346"/>
      <c r="Y44" s="69"/>
    </row>
    <row r="45" spans="1:25" ht="15" hidden="1">
      <c r="A45" s="65"/>
      <c r="B45" s="70"/>
      <c r="C45" s="71"/>
      <c r="D45" s="73"/>
      <c r="E45" s="346"/>
      <c r="F45" s="346"/>
      <c r="G45" s="346"/>
      <c r="H45" s="346"/>
      <c r="I45" s="346"/>
      <c r="J45" s="346"/>
      <c r="K45" s="346"/>
      <c r="L45" s="346"/>
      <c r="M45" s="346"/>
      <c r="N45" s="346"/>
      <c r="O45" s="346"/>
      <c r="P45" s="346"/>
      <c r="Q45" s="346"/>
      <c r="R45" s="346"/>
      <c r="S45" s="346"/>
      <c r="T45" s="346"/>
      <c r="U45" s="346"/>
      <c r="V45" s="346"/>
      <c r="W45" s="346"/>
      <c r="X45" s="346"/>
      <c r="Y45" s="69"/>
    </row>
    <row r="46" spans="1:25" ht="24" hidden="1" customHeight="1">
      <c r="A46" s="65"/>
      <c r="B46" s="70"/>
      <c r="C46" s="71"/>
      <c r="D46" s="66"/>
      <c r="E46" s="342" t="s">
        <v>181</v>
      </c>
      <c r="F46" s="342"/>
      <c r="G46" s="342"/>
      <c r="H46" s="342"/>
      <c r="I46" s="342"/>
      <c r="J46" s="342"/>
      <c r="K46" s="342"/>
      <c r="L46" s="342"/>
      <c r="M46" s="342"/>
      <c r="N46" s="342"/>
      <c r="O46" s="342"/>
      <c r="P46" s="342"/>
      <c r="Q46" s="342"/>
      <c r="R46" s="342"/>
      <c r="S46" s="342"/>
      <c r="T46" s="342"/>
      <c r="U46" s="342"/>
      <c r="V46" s="342"/>
      <c r="W46" s="342"/>
      <c r="X46" s="342"/>
      <c r="Y46" s="69"/>
    </row>
    <row r="47" spans="1:25" ht="37.5" hidden="1" customHeight="1">
      <c r="A47" s="65"/>
      <c r="B47" s="70"/>
      <c r="C47" s="71"/>
      <c r="D47" s="66"/>
      <c r="E47" s="342"/>
      <c r="F47" s="342"/>
      <c r="G47" s="342"/>
      <c r="H47" s="342"/>
      <c r="I47" s="342"/>
      <c r="J47" s="342"/>
      <c r="K47" s="342"/>
      <c r="L47" s="342"/>
      <c r="M47" s="342"/>
      <c r="N47" s="342"/>
      <c r="O47" s="342"/>
      <c r="P47" s="342"/>
      <c r="Q47" s="342"/>
      <c r="R47" s="342"/>
      <c r="S47" s="342"/>
      <c r="T47" s="342"/>
      <c r="U47" s="342"/>
      <c r="V47" s="342"/>
      <c r="W47" s="342"/>
      <c r="X47" s="342"/>
      <c r="Y47" s="69"/>
    </row>
    <row r="48" spans="1:25" ht="24" hidden="1" customHeight="1">
      <c r="A48" s="65"/>
      <c r="B48" s="70"/>
      <c r="C48" s="71"/>
      <c r="D48" s="66"/>
      <c r="E48" s="342"/>
      <c r="F48" s="342"/>
      <c r="G48" s="342"/>
      <c r="H48" s="342"/>
      <c r="I48" s="342"/>
      <c r="J48" s="342"/>
      <c r="K48" s="342"/>
      <c r="L48" s="342"/>
      <c r="M48" s="342"/>
      <c r="N48" s="342"/>
      <c r="O48" s="342"/>
      <c r="P48" s="342"/>
      <c r="Q48" s="342"/>
      <c r="R48" s="342"/>
      <c r="S48" s="342"/>
      <c r="T48" s="342"/>
      <c r="U48" s="342"/>
      <c r="V48" s="342"/>
      <c r="W48" s="342"/>
      <c r="X48" s="342"/>
      <c r="Y48" s="69"/>
    </row>
    <row r="49" spans="1:25" ht="51" hidden="1" customHeight="1">
      <c r="A49" s="65"/>
      <c r="B49" s="70"/>
      <c r="C49" s="71"/>
      <c r="D49" s="66"/>
      <c r="E49" s="342"/>
      <c r="F49" s="342"/>
      <c r="G49" s="342"/>
      <c r="H49" s="342"/>
      <c r="I49" s="342"/>
      <c r="J49" s="342"/>
      <c r="K49" s="342"/>
      <c r="L49" s="342"/>
      <c r="M49" s="342"/>
      <c r="N49" s="342"/>
      <c r="O49" s="342"/>
      <c r="P49" s="342"/>
      <c r="Q49" s="342"/>
      <c r="R49" s="342"/>
      <c r="S49" s="342"/>
      <c r="T49" s="342"/>
      <c r="U49" s="342"/>
      <c r="V49" s="342"/>
      <c r="W49" s="342"/>
      <c r="X49" s="342"/>
      <c r="Y49" s="69"/>
    </row>
    <row r="50" spans="1:25" ht="15" hidden="1">
      <c r="A50" s="65"/>
      <c r="B50" s="70"/>
      <c r="C50" s="71"/>
      <c r="D50" s="66"/>
      <c r="E50" s="342"/>
      <c r="F50" s="342"/>
      <c r="G50" s="342"/>
      <c r="H50" s="342"/>
      <c r="I50" s="342"/>
      <c r="J50" s="342"/>
      <c r="K50" s="342"/>
      <c r="L50" s="342"/>
      <c r="M50" s="342"/>
      <c r="N50" s="342"/>
      <c r="O50" s="342"/>
      <c r="P50" s="342"/>
      <c r="Q50" s="342"/>
      <c r="R50" s="342"/>
      <c r="S50" s="342"/>
      <c r="T50" s="342"/>
      <c r="U50" s="342"/>
      <c r="V50" s="342"/>
      <c r="W50" s="342"/>
      <c r="X50" s="342"/>
      <c r="Y50" s="69"/>
    </row>
    <row r="51" spans="1:25" ht="15" hidden="1">
      <c r="A51" s="65"/>
      <c r="B51" s="70"/>
      <c r="C51" s="71"/>
      <c r="D51" s="66"/>
      <c r="E51" s="342"/>
      <c r="F51" s="342"/>
      <c r="G51" s="342"/>
      <c r="H51" s="342"/>
      <c r="I51" s="342"/>
      <c r="J51" s="342"/>
      <c r="K51" s="342"/>
      <c r="L51" s="342"/>
      <c r="M51" s="342"/>
      <c r="N51" s="342"/>
      <c r="O51" s="342"/>
      <c r="P51" s="342"/>
      <c r="Q51" s="342"/>
      <c r="R51" s="342"/>
      <c r="S51" s="342"/>
      <c r="T51" s="342"/>
      <c r="U51" s="342"/>
      <c r="V51" s="342"/>
      <c r="W51" s="342"/>
      <c r="X51" s="342"/>
      <c r="Y51" s="69"/>
    </row>
    <row r="52" spans="1:25" ht="15" hidden="1">
      <c r="A52" s="65"/>
      <c r="B52" s="70"/>
      <c r="C52" s="71"/>
      <c r="D52" s="66"/>
      <c r="E52" s="342"/>
      <c r="F52" s="342"/>
      <c r="G52" s="342"/>
      <c r="H52" s="342"/>
      <c r="I52" s="342"/>
      <c r="J52" s="342"/>
      <c r="K52" s="342"/>
      <c r="L52" s="342"/>
      <c r="M52" s="342"/>
      <c r="N52" s="342"/>
      <c r="O52" s="342"/>
      <c r="P52" s="342"/>
      <c r="Q52" s="342"/>
      <c r="R52" s="342"/>
      <c r="S52" s="342"/>
      <c r="T52" s="342"/>
      <c r="U52" s="342"/>
      <c r="V52" s="342"/>
      <c r="W52" s="342"/>
      <c r="X52" s="342"/>
      <c r="Y52" s="69"/>
    </row>
    <row r="53" spans="1:25" ht="15" hidden="1">
      <c r="A53" s="65"/>
      <c r="B53" s="70"/>
      <c r="C53" s="71"/>
      <c r="D53" s="66"/>
      <c r="E53" s="342"/>
      <c r="F53" s="342"/>
      <c r="G53" s="342"/>
      <c r="H53" s="342"/>
      <c r="I53" s="342"/>
      <c r="J53" s="342"/>
      <c r="K53" s="342"/>
      <c r="L53" s="342"/>
      <c r="M53" s="342"/>
      <c r="N53" s="342"/>
      <c r="O53" s="342"/>
      <c r="P53" s="342"/>
      <c r="Q53" s="342"/>
      <c r="R53" s="342"/>
      <c r="S53" s="342"/>
      <c r="T53" s="342"/>
      <c r="U53" s="342"/>
      <c r="V53" s="342"/>
      <c r="W53" s="342"/>
      <c r="X53" s="342"/>
      <c r="Y53" s="69"/>
    </row>
    <row r="54" spans="1:25" ht="15" hidden="1">
      <c r="A54" s="65"/>
      <c r="B54" s="70"/>
      <c r="C54" s="71"/>
      <c r="D54" s="66"/>
      <c r="E54" s="342"/>
      <c r="F54" s="342"/>
      <c r="G54" s="342"/>
      <c r="H54" s="342"/>
      <c r="I54" s="342"/>
      <c r="J54" s="342"/>
      <c r="K54" s="342"/>
      <c r="L54" s="342"/>
      <c r="M54" s="342"/>
      <c r="N54" s="342"/>
      <c r="O54" s="342"/>
      <c r="P54" s="342"/>
      <c r="Q54" s="342"/>
      <c r="R54" s="342"/>
      <c r="S54" s="342"/>
      <c r="T54" s="342"/>
      <c r="U54" s="342"/>
      <c r="V54" s="342"/>
      <c r="W54" s="342"/>
      <c r="X54" s="342"/>
      <c r="Y54" s="69"/>
    </row>
    <row r="55" spans="1:25" ht="15" hidden="1">
      <c r="A55" s="65"/>
      <c r="B55" s="70"/>
      <c r="C55" s="71"/>
      <c r="D55" s="66"/>
      <c r="E55" s="342"/>
      <c r="F55" s="342"/>
      <c r="G55" s="342"/>
      <c r="H55" s="342"/>
      <c r="I55" s="342"/>
      <c r="J55" s="342"/>
      <c r="K55" s="342"/>
      <c r="L55" s="342"/>
      <c r="M55" s="342"/>
      <c r="N55" s="342"/>
      <c r="O55" s="342"/>
      <c r="P55" s="342"/>
      <c r="Q55" s="342"/>
      <c r="R55" s="342"/>
      <c r="S55" s="342"/>
      <c r="T55" s="342"/>
      <c r="U55" s="342"/>
      <c r="V55" s="342"/>
      <c r="W55" s="342"/>
      <c r="X55" s="342"/>
      <c r="Y55" s="69"/>
    </row>
    <row r="56" spans="1:25" ht="25.5" hidden="1" customHeight="1">
      <c r="A56" s="65"/>
      <c r="B56" s="70"/>
      <c r="C56" s="71"/>
      <c r="D56" s="73"/>
      <c r="E56" s="342"/>
      <c r="F56" s="342"/>
      <c r="G56" s="342"/>
      <c r="H56" s="342"/>
      <c r="I56" s="342"/>
      <c r="J56" s="342"/>
      <c r="K56" s="342"/>
      <c r="L56" s="342"/>
      <c r="M56" s="342"/>
      <c r="N56" s="342"/>
      <c r="O56" s="342"/>
      <c r="P56" s="342"/>
      <c r="Q56" s="342"/>
      <c r="R56" s="342"/>
      <c r="S56" s="342"/>
      <c r="T56" s="342"/>
      <c r="U56" s="342"/>
      <c r="V56" s="342"/>
      <c r="W56" s="342"/>
      <c r="X56" s="342"/>
      <c r="Y56" s="69"/>
    </row>
    <row r="57" spans="1:25" ht="15" hidden="1">
      <c r="A57" s="65"/>
      <c r="B57" s="70"/>
      <c r="C57" s="71"/>
      <c r="D57" s="73"/>
      <c r="E57" s="342"/>
      <c r="F57" s="342"/>
      <c r="G57" s="342"/>
      <c r="H57" s="342"/>
      <c r="I57" s="342"/>
      <c r="J57" s="342"/>
      <c r="K57" s="342"/>
      <c r="L57" s="342"/>
      <c r="M57" s="342"/>
      <c r="N57" s="342"/>
      <c r="O57" s="342"/>
      <c r="P57" s="342"/>
      <c r="Q57" s="342"/>
      <c r="R57" s="342"/>
      <c r="S57" s="342"/>
      <c r="T57" s="342"/>
      <c r="U57" s="342"/>
      <c r="V57" s="342"/>
      <c r="W57" s="342"/>
      <c r="X57" s="342"/>
      <c r="Y57" s="69"/>
    </row>
    <row r="58" spans="1:25" ht="15" hidden="1" customHeight="1">
      <c r="A58" s="65"/>
      <c r="B58" s="70"/>
      <c r="C58" s="71"/>
      <c r="D58" s="66"/>
      <c r="E58" s="357" t="s">
        <v>258</v>
      </c>
      <c r="F58" s="357"/>
      <c r="G58" s="357"/>
      <c r="H58" s="357"/>
      <c r="I58" s="357"/>
      <c r="J58" s="357"/>
      <c r="K58" s="353" t="s">
        <v>259</v>
      </c>
      <c r="L58" s="353"/>
      <c r="M58" s="353"/>
      <c r="N58" s="353"/>
      <c r="O58" s="353"/>
      <c r="P58" s="353"/>
      <c r="Q58" s="353"/>
      <c r="R58" s="353"/>
      <c r="S58" s="353"/>
      <c r="T58" s="353"/>
      <c r="U58" s="353"/>
      <c r="V58" s="353"/>
      <c r="W58" s="353"/>
      <c r="X58" s="353"/>
      <c r="Y58" s="69"/>
    </row>
    <row r="59" spans="1:25" ht="15" hidden="1" customHeight="1">
      <c r="A59" s="65"/>
      <c r="B59" s="70"/>
      <c r="C59" s="71"/>
      <c r="D59" s="66"/>
      <c r="E59" s="334" t="s">
        <v>121</v>
      </c>
      <c r="F59" s="334"/>
      <c r="G59" s="334"/>
      <c r="H59" s="334"/>
      <c r="I59" s="334"/>
      <c r="J59" s="334"/>
      <c r="K59" s="353" t="s">
        <v>260</v>
      </c>
      <c r="L59" s="353"/>
      <c r="M59" s="353"/>
      <c r="N59" s="353"/>
      <c r="O59" s="353"/>
      <c r="P59" s="353"/>
      <c r="Q59" s="353"/>
      <c r="R59" s="353"/>
      <c r="S59" s="353"/>
      <c r="T59" s="353"/>
      <c r="U59" s="353"/>
      <c r="V59" s="353"/>
      <c r="W59" s="353"/>
      <c r="X59" s="353"/>
      <c r="Y59" s="69"/>
    </row>
    <row r="60" spans="1:25" ht="15" hidden="1" customHeight="1">
      <c r="A60" s="65"/>
      <c r="B60" s="70"/>
      <c r="C60" s="71"/>
      <c r="D60" s="66"/>
      <c r="E60" s="348"/>
      <c r="F60" s="348"/>
      <c r="G60" s="348"/>
      <c r="H60" s="349"/>
      <c r="I60" s="349"/>
      <c r="J60" s="349"/>
      <c r="K60" s="349"/>
      <c r="L60" s="349"/>
      <c r="M60" s="349"/>
      <c r="N60" s="349"/>
      <c r="O60" s="349"/>
      <c r="P60" s="349"/>
      <c r="Q60" s="349"/>
      <c r="R60" s="349"/>
      <c r="S60" s="349"/>
      <c r="T60" s="349"/>
      <c r="U60" s="349"/>
      <c r="V60" s="349"/>
      <c r="W60" s="349"/>
      <c r="X60" s="349"/>
      <c r="Y60" s="69"/>
    </row>
    <row r="61" spans="1:25" ht="15" hidden="1">
      <c r="A61" s="65"/>
      <c r="B61" s="70"/>
      <c r="C61" s="71"/>
      <c r="D61" s="66"/>
      <c r="E61" s="81"/>
      <c r="F61" s="80"/>
      <c r="G61" s="82"/>
      <c r="H61" s="329"/>
      <c r="I61" s="329"/>
      <c r="J61" s="329"/>
      <c r="K61" s="329"/>
      <c r="L61" s="329"/>
      <c r="M61" s="329"/>
      <c r="N61" s="329"/>
      <c r="O61" s="329"/>
      <c r="P61" s="329"/>
      <c r="Q61" s="329"/>
      <c r="R61" s="329"/>
      <c r="S61" s="329"/>
      <c r="T61" s="329"/>
      <c r="U61" s="329"/>
      <c r="V61" s="329"/>
      <c r="W61" s="329"/>
      <c r="X61" s="329"/>
      <c r="Y61" s="69"/>
    </row>
    <row r="62" spans="1:25" ht="27.75" hidden="1" customHeight="1">
      <c r="A62" s="65"/>
      <c r="B62" s="70"/>
      <c r="C62" s="71"/>
      <c r="D62" s="66"/>
      <c r="E62" s="68"/>
      <c r="F62" s="68"/>
      <c r="G62" s="68"/>
      <c r="H62" s="68"/>
      <c r="I62" s="68"/>
      <c r="J62" s="68"/>
      <c r="K62" s="68"/>
      <c r="L62" s="68"/>
      <c r="M62" s="68"/>
      <c r="N62" s="68"/>
      <c r="O62" s="68"/>
      <c r="P62" s="68"/>
      <c r="Q62" s="68"/>
      <c r="R62" s="68"/>
      <c r="S62" s="68"/>
      <c r="T62" s="68"/>
      <c r="U62" s="68"/>
      <c r="V62" s="68"/>
      <c r="W62" s="68"/>
      <c r="X62" s="68"/>
      <c r="Y62" s="69"/>
    </row>
    <row r="63" spans="1:25" ht="15" hidden="1">
      <c r="A63" s="65"/>
      <c r="B63" s="70"/>
      <c r="C63" s="71"/>
      <c r="D63" s="66"/>
      <c r="E63" s="68"/>
      <c r="F63" s="68"/>
      <c r="G63" s="68"/>
      <c r="H63" s="68"/>
      <c r="I63" s="68"/>
      <c r="J63" s="68"/>
      <c r="K63" s="68"/>
      <c r="L63" s="68"/>
      <c r="M63" s="68"/>
      <c r="N63" s="68"/>
      <c r="O63" s="68"/>
      <c r="P63" s="68"/>
      <c r="Q63" s="68"/>
      <c r="R63" s="68"/>
      <c r="S63" s="68"/>
      <c r="T63" s="68"/>
      <c r="U63" s="68"/>
      <c r="V63" s="68"/>
      <c r="W63" s="68"/>
      <c r="X63" s="68"/>
      <c r="Y63" s="69"/>
    </row>
    <row r="64" spans="1:25" ht="15" hidden="1">
      <c r="A64" s="65"/>
      <c r="B64" s="70"/>
      <c r="C64" s="71"/>
      <c r="D64" s="66"/>
      <c r="E64" s="68"/>
      <c r="F64" s="68"/>
      <c r="G64" s="68"/>
      <c r="H64" s="68"/>
      <c r="I64" s="68"/>
      <c r="J64" s="68"/>
      <c r="K64" s="68"/>
      <c r="L64" s="68"/>
      <c r="M64" s="68"/>
      <c r="N64" s="68"/>
      <c r="O64" s="68"/>
      <c r="P64" s="68"/>
      <c r="Q64" s="68"/>
      <c r="R64" s="68"/>
      <c r="S64" s="68"/>
      <c r="T64" s="68"/>
      <c r="U64" s="68"/>
      <c r="V64" s="68"/>
      <c r="W64" s="68"/>
      <c r="X64" s="68"/>
      <c r="Y64" s="69"/>
    </row>
    <row r="65" spans="1:25" ht="15" hidden="1">
      <c r="A65" s="65"/>
      <c r="B65" s="70"/>
      <c r="C65" s="71"/>
      <c r="D65" s="66"/>
      <c r="E65" s="68"/>
      <c r="F65" s="68"/>
      <c r="G65" s="68"/>
      <c r="H65" s="68"/>
      <c r="I65" s="68"/>
      <c r="J65" s="68"/>
      <c r="K65" s="68"/>
      <c r="L65" s="68"/>
      <c r="M65" s="68"/>
      <c r="N65" s="68"/>
      <c r="O65" s="68"/>
      <c r="P65" s="68"/>
      <c r="Q65" s="68"/>
      <c r="R65" s="68"/>
      <c r="S65" s="68"/>
      <c r="T65" s="68"/>
      <c r="U65" s="68"/>
      <c r="V65" s="68"/>
      <c r="W65" s="68"/>
      <c r="X65" s="68"/>
      <c r="Y65" s="69"/>
    </row>
    <row r="66" spans="1:25" ht="15" hidden="1">
      <c r="A66" s="65"/>
      <c r="B66" s="70"/>
      <c r="C66" s="71"/>
      <c r="D66" s="66"/>
      <c r="E66" s="68"/>
      <c r="F66" s="68"/>
      <c r="G66" s="68"/>
      <c r="H66" s="68"/>
      <c r="I66" s="68"/>
      <c r="J66" s="68"/>
      <c r="K66" s="68"/>
      <c r="L66" s="68"/>
      <c r="M66" s="68"/>
      <c r="N66" s="68"/>
      <c r="O66" s="68"/>
      <c r="P66" s="68"/>
      <c r="Q66" s="68"/>
      <c r="R66" s="68"/>
      <c r="S66" s="68"/>
      <c r="T66" s="68"/>
      <c r="U66" s="68"/>
      <c r="V66" s="68"/>
      <c r="W66" s="68"/>
      <c r="X66" s="68"/>
      <c r="Y66" s="69"/>
    </row>
    <row r="67" spans="1:25" ht="15" hidden="1">
      <c r="A67" s="65"/>
      <c r="B67" s="70"/>
      <c r="C67" s="71"/>
      <c r="D67" s="66"/>
      <c r="E67" s="68"/>
      <c r="F67" s="68"/>
      <c r="G67" s="68"/>
      <c r="H67" s="68"/>
      <c r="I67" s="68"/>
      <c r="J67" s="68"/>
      <c r="K67" s="68"/>
      <c r="L67" s="68"/>
      <c r="M67" s="68"/>
      <c r="N67" s="68"/>
      <c r="O67" s="68"/>
      <c r="P67" s="68"/>
      <c r="Q67" s="68"/>
      <c r="R67" s="68"/>
      <c r="S67" s="68"/>
      <c r="T67" s="68"/>
      <c r="U67" s="68"/>
      <c r="V67" s="68"/>
      <c r="W67" s="68"/>
      <c r="X67" s="68"/>
      <c r="Y67" s="69"/>
    </row>
    <row r="68" spans="1:25" ht="89.25" hidden="1" customHeight="1">
      <c r="A68" s="65"/>
      <c r="B68" s="70"/>
      <c r="C68" s="71"/>
      <c r="D68" s="73"/>
      <c r="E68" s="74"/>
      <c r="F68" s="74"/>
      <c r="G68" s="74"/>
      <c r="H68" s="74"/>
      <c r="I68" s="74"/>
      <c r="J68" s="74"/>
      <c r="K68" s="74"/>
      <c r="L68" s="74"/>
      <c r="M68" s="74"/>
      <c r="N68" s="74"/>
      <c r="O68" s="74"/>
      <c r="P68" s="74"/>
      <c r="Q68" s="74"/>
      <c r="R68" s="74"/>
      <c r="S68" s="74"/>
      <c r="T68" s="74"/>
      <c r="U68" s="74"/>
      <c r="V68" s="74"/>
      <c r="W68" s="74"/>
      <c r="X68" s="74"/>
      <c r="Y68" s="69"/>
    </row>
    <row r="69" spans="1:25" ht="15" hidden="1">
      <c r="A69" s="65"/>
      <c r="B69" s="70"/>
      <c r="C69" s="71"/>
      <c r="D69" s="73"/>
      <c r="E69" s="74"/>
      <c r="F69" s="74"/>
      <c r="G69" s="74"/>
      <c r="H69" s="74"/>
      <c r="I69" s="74"/>
      <c r="J69" s="74"/>
      <c r="K69" s="74"/>
      <c r="L69" s="74"/>
      <c r="M69" s="74"/>
      <c r="N69" s="74"/>
      <c r="O69" s="74"/>
      <c r="P69" s="74"/>
      <c r="Q69" s="74"/>
      <c r="R69" s="74"/>
      <c r="S69" s="74"/>
      <c r="T69" s="74"/>
      <c r="U69" s="74"/>
      <c r="V69" s="74"/>
      <c r="W69" s="74"/>
      <c r="X69" s="74"/>
      <c r="Y69" s="69"/>
    </row>
    <row r="70" spans="1:25" ht="15" hidden="1" customHeight="1">
      <c r="A70" s="65"/>
      <c r="B70" s="70"/>
      <c r="C70" s="71"/>
      <c r="D70" s="66"/>
      <c r="E70" s="333" t="s">
        <v>347</v>
      </c>
      <c r="F70" s="333"/>
      <c r="G70" s="333"/>
      <c r="H70" s="333"/>
      <c r="I70" s="333"/>
      <c r="J70" s="333"/>
      <c r="K70" s="333"/>
      <c r="L70" s="333"/>
      <c r="M70" s="333"/>
      <c r="N70" s="333"/>
      <c r="O70" s="333"/>
      <c r="P70" s="333"/>
      <c r="Q70" s="333"/>
      <c r="R70" s="333"/>
      <c r="S70" s="83"/>
      <c r="T70" s="83"/>
      <c r="U70" s="83"/>
      <c r="V70" s="83"/>
      <c r="W70" s="83"/>
      <c r="X70" s="83"/>
      <c r="Y70" s="69"/>
    </row>
    <row r="71" spans="1:25" ht="15" hidden="1" customHeight="1">
      <c r="A71" s="65"/>
      <c r="B71" s="70"/>
      <c r="C71" s="71"/>
      <c r="D71" s="66"/>
      <c r="E71" s="354" t="s">
        <v>345</v>
      </c>
      <c r="F71" s="354"/>
      <c r="G71" s="354"/>
      <c r="H71" s="354"/>
      <c r="I71" s="354"/>
      <c r="J71" s="354"/>
      <c r="K71" s="354"/>
      <c r="L71" s="354"/>
      <c r="M71" s="354"/>
      <c r="N71" s="354"/>
      <c r="O71" s="354"/>
      <c r="P71" s="354"/>
      <c r="Q71" s="354"/>
      <c r="R71" s="354"/>
      <c r="S71" s="354"/>
      <c r="T71" s="354"/>
      <c r="U71" s="354"/>
      <c r="V71" s="354"/>
      <c r="W71" s="354"/>
      <c r="X71" s="354"/>
      <c r="Y71" s="69"/>
    </row>
    <row r="72" spans="1:25" ht="15" hidden="1" customHeight="1">
      <c r="A72" s="65"/>
      <c r="B72" s="70"/>
      <c r="C72" s="71"/>
      <c r="D72" s="66"/>
      <c r="E72" s="333"/>
      <c r="F72" s="333"/>
      <c r="G72" s="333"/>
      <c r="H72" s="333"/>
      <c r="I72" s="333"/>
      <c r="J72" s="333"/>
      <c r="K72" s="333"/>
      <c r="L72" s="333"/>
      <c r="M72" s="333"/>
      <c r="N72" s="333"/>
      <c r="O72" s="333"/>
      <c r="P72" s="333"/>
      <c r="Q72" s="333"/>
      <c r="R72" s="333"/>
      <c r="S72" s="333"/>
      <c r="T72" s="333"/>
      <c r="U72" s="333"/>
      <c r="V72" s="333"/>
      <c r="W72" s="333"/>
      <c r="X72" s="333"/>
      <c r="Y72" s="69"/>
    </row>
    <row r="73" spans="1:25" ht="15" hidden="1" customHeight="1">
      <c r="A73" s="65"/>
      <c r="B73" s="70"/>
      <c r="C73" s="71"/>
      <c r="D73" s="66"/>
      <c r="E73" s="333" t="s">
        <v>346</v>
      </c>
      <c r="F73" s="333"/>
      <c r="G73" s="333"/>
      <c r="H73" s="333"/>
      <c r="I73" s="333"/>
      <c r="J73" s="333"/>
      <c r="K73" s="333"/>
      <c r="L73" s="333"/>
      <c r="M73" s="333"/>
      <c r="N73" s="333"/>
      <c r="O73" s="333"/>
      <c r="P73" s="333"/>
      <c r="Q73" s="333"/>
      <c r="R73" s="333"/>
      <c r="S73" s="333"/>
      <c r="T73" s="333"/>
      <c r="U73" s="333"/>
      <c r="V73" s="333"/>
      <c r="W73" s="333"/>
      <c r="X73" s="333"/>
      <c r="Y73" s="69"/>
    </row>
    <row r="74" spans="1:25" ht="15" hidden="1" customHeight="1">
      <c r="A74" s="65"/>
      <c r="B74" s="70"/>
      <c r="C74" s="71"/>
      <c r="D74" s="66"/>
      <c r="E74" s="354" t="s">
        <v>264</v>
      </c>
      <c r="F74" s="354"/>
      <c r="G74" s="354"/>
      <c r="H74" s="354"/>
      <c r="I74" s="354"/>
      <c r="J74" s="354"/>
      <c r="K74" s="354"/>
      <c r="L74" s="354"/>
      <c r="M74" s="354"/>
      <c r="N74" s="354"/>
      <c r="O74" s="354"/>
      <c r="P74" s="354"/>
      <c r="Q74" s="354"/>
      <c r="R74" s="354"/>
      <c r="S74" s="354"/>
      <c r="T74" s="354"/>
      <c r="U74" s="354"/>
      <c r="V74" s="354"/>
      <c r="W74" s="354"/>
      <c r="X74" s="354"/>
      <c r="Y74" s="69"/>
    </row>
    <row r="75" spans="1:25" ht="15" hidden="1">
      <c r="A75" s="65"/>
      <c r="B75" s="70"/>
      <c r="C75" s="71"/>
      <c r="D75" s="66"/>
      <c r="E75" s="84"/>
      <c r="F75" s="84"/>
      <c r="G75" s="84"/>
      <c r="H75" s="84"/>
      <c r="I75" s="84"/>
      <c r="J75" s="84"/>
      <c r="K75" s="84"/>
      <c r="L75" s="84"/>
      <c r="M75" s="84"/>
      <c r="N75" s="84"/>
      <c r="O75" s="84"/>
      <c r="P75" s="84"/>
      <c r="Q75" s="84"/>
      <c r="R75" s="84"/>
      <c r="S75" s="84"/>
      <c r="T75" s="84"/>
      <c r="U75" s="84"/>
      <c r="V75" s="84"/>
      <c r="W75" s="84"/>
      <c r="X75" s="84"/>
      <c r="Y75" s="69"/>
    </row>
    <row r="76" spans="1:25" ht="15" hidden="1">
      <c r="A76" s="65"/>
      <c r="B76" s="70"/>
      <c r="C76" s="71"/>
      <c r="D76" s="66"/>
      <c r="E76" s="84"/>
      <c r="F76" s="84"/>
      <c r="G76" s="84"/>
      <c r="H76" s="84"/>
      <c r="I76" s="84"/>
      <c r="J76" s="84"/>
      <c r="K76" s="84"/>
      <c r="L76" s="84"/>
      <c r="M76" s="84"/>
      <c r="N76" s="84"/>
      <c r="O76" s="84"/>
      <c r="P76" s="84"/>
      <c r="Q76" s="84"/>
      <c r="R76" s="84"/>
      <c r="S76" s="84"/>
      <c r="T76" s="84"/>
      <c r="U76" s="84"/>
      <c r="V76" s="84"/>
      <c r="W76" s="84"/>
      <c r="X76" s="84"/>
      <c r="Y76" s="69"/>
    </row>
    <row r="77" spans="1:25" ht="15" hidden="1">
      <c r="A77" s="65"/>
      <c r="B77" s="70"/>
      <c r="C77" s="71"/>
      <c r="D77" s="66"/>
      <c r="E77" s="84"/>
      <c r="F77" s="84"/>
      <c r="G77" s="84"/>
      <c r="H77" s="84"/>
      <c r="I77" s="84"/>
      <c r="J77" s="84"/>
      <c r="K77" s="84"/>
      <c r="L77" s="84"/>
      <c r="M77" s="84"/>
      <c r="N77" s="84"/>
      <c r="O77" s="84"/>
      <c r="P77" s="84"/>
      <c r="Q77" s="84"/>
      <c r="R77" s="84"/>
      <c r="S77" s="84"/>
      <c r="T77" s="84"/>
      <c r="U77" s="84"/>
      <c r="V77" s="84"/>
      <c r="W77" s="84"/>
      <c r="X77" s="84"/>
      <c r="Y77" s="69"/>
    </row>
    <row r="78" spans="1:25" ht="48.75" hidden="1" customHeight="1">
      <c r="A78" s="65"/>
      <c r="B78" s="70"/>
      <c r="C78" s="71"/>
      <c r="D78" s="66"/>
      <c r="E78" s="84"/>
      <c r="F78" s="84"/>
      <c r="G78" s="84"/>
      <c r="H78" s="84"/>
      <c r="I78" s="84"/>
      <c r="J78" s="84"/>
      <c r="K78" s="84"/>
      <c r="L78" s="84"/>
      <c r="M78" s="84"/>
      <c r="N78" s="84"/>
      <c r="O78" s="84"/>
      <c r="P78" s="84"/>
      <c r="Q78" s="84"/>
      <c r="R78" s="84"/>
      <c r="S78" s="84"/>
      <c r="T78" s="84"/>
      <c r="U78" s="84"/>
      <c r="V78" s="84"/>
      <c r="W78" s="84"/>
      <c r="X78" s="84"/>
      <c r="Y78" s="69"/>
    </row>
    <row r="79" spans="1:25" ht="42" hidden="1" customHeight="1">
      <c r="A79" s="65"/>
      <c r="B79" s="70"/>
      <c r="C79" s="71"/>
      <c r="D79" s="66"/>
      <c r="E79" s="84"/>
      <c r="F79" s="84"/>
      <c r="G79" s="84"/>
      <c r="H79" s="84"/>
      <c r="I79" s="84"/>
      <c r="J79" s="84"/>
      <c r="K79" s="84"/>
      <c r="L79" s="84"/>
      <c r="M79" s="84"/>
      <c r="N79" s="84"/>
      <c r="O79" s="84"/>
      <c r="P79" s="84"/>
      <c r="Q79" s="84"/>
      <c r="R79" s="84"/>
      <c r="S79" s="84"/>
      <c r="T79" s="84"/>
      <c r="U79" s="84"/>
      <c r="V79" s="84"/>
      <c r="W79" s="84"/>
      <c r="X79" s="84"/>
      <c r="Y79" s="69"/>
    </row>
    <row r="80" spans="1:25" ht="30" hidden="1" customHeight="1">
      <c r="A80" s="65"/>
      <c r="B80" s="70"/>
      <c r="C80" s="71"/>
      <c r="D80" s="66"/>
      <c r="E80" s="84"/>
      <c r="F80" s="84"/>
      <c r="G80" s="84"/>
      <c r="H80" s="84"/>
      <c r="I80" s="84"/>
      <c r="J80" s="84"/>
      <c r="K80" s="84"/>
      <c r="L80" s="84"/>
      <c r="M80" s="84"/>
      <c r="N80" s="84"/>
      <c r="O80" s="84"/>
      <c r="P80" s="84"/>
      <c r="Q80" s="84"/>
      <c r="R80" s="84"/>
      <c r="S80" s="84"/>
      <c r="T80" s="84"/>
      <c r="U80" s="84"/>
      <c r="V80" s="84"/>
      <c r="W80" s="84"/>
      <c r="X80" s="84"/>
      <c r="Y80" s="69"/>
    </row>
    <row r="81" spans="1:25" ht="15" hidden="1">
      <c r="A81" s="65"/>
      <c r="B81" s="70"/>
      <c r="C81" s="71"/>
      <c r="D81" s="66"/>
      <c r="E81" s="330"/>
      <c r="F81" s="330"/>
      <c r="G81" s="330"/>
      <c r="H81" s="330"/>
      <c r="I81" s="330"/>
      <c r="J81" s="330"/>
      <c r="K81" s="330"/>
      <c r="L81" s="330"/>
      <c r="M81" s="330"/>
      <c r="N81" s="330"/>
      <c r="O81" s="330"/>
      <c r="P81" s="330"/>
      <c r="Q81" s="330"/>
      <c r="R81" s="330"/>
      <c r="S81" s="330"/>
      <c r="T81" s="330"/>
      <c r="U81" s="330"/>
      <c r="V81" s="330"/>
      <c r="W81" s="330"/>
      <c r="X81" s="330"/>
      <c r="Y81" s="69"/>
    </row>
    <row r="82" spans="1:25" ht="11.25" hidden="1" customHeight="1">
      <c r="A82" s="65"/>
      <c r="B82" s="70"/>
      <c r="C82" s="71"/>
      <c r="D82" s="66"/>
      <c r="E82" s="352"/>
      <c r="F82" s="352"/>
      <c r="G82" s="352"/>
      <c r="H82" s="352"/>
      <c r="I82" s="352"/>
      <c r="J82" s="352"/>
      <c r="K82" s="352"/>
      <c r="L82" s="352"/>
      <c r="M82" s="352"/>
      <c r="N82" s="352"/>
      <c r="O82" s="352"/>
      <c r="P82" s="352"/>
      <c r="Q82" s="352"/>
      <c r="R82" s="352"/>
      <c r="S82" s="352"/>
      <c r="T82" s="352"/>
      <c r="U82" s="352"/>
      <c r="V82" s="352"/>
      <c r="W82" s="352"/>
      <c r="X82" s="352"/>
      <c r="Y82" s="69"/>
    </row>
    <row r="83" spans="1:25" ht="15" hidden="1">
      <c r="A83" s="65"/>
      <c r="B83" s="70"/>
      <c r="C83" s="71"/>
      <c r="D83" s="66"/>
      <c r="E83" s="329"/>
      <c r="F83" s="329"/>
      <c r="G83" s="329"/>
      <c r="H83" s="350"/>
      <c r="I83" s="351"/>
      <c r="J83" s="351"/>
      <c r="K83" s="351"/>
      <c r="L83" s="351"/>
      <c r="M83" s="351"/>
      <c r="N83" s="351"/>
      <c r="O83" s="351"/>
      <c r="P83" s="351"/>
      <c r="Q83" s="351"/>
      <c r="R83" s="351"/>
      <c r="S83" s="351"/>
      <c r="T83" s="351"/>
      <c r="U83" s="351"/>
      <c r="V83" s="351"/>
      <c r="W83" s="351"/>
      <c r="X83" s="351"/>
      <c r="Y83" s="69"/>
    </row>
    <row r="84" spans="1:25" ht="15" hidden="1" customHeight="1">
      <c r="A84" s="65"/>
      <c r="B84" s="70"/>
      <c r="C84" s="71"/>
      <c r="D84" s="66"/>
      <c r="E84" s="334" t="s">
        <v>261</v>
      </c>
      <c r="F84" s="334"/>
      <c r="G84" s="334"/>
      <c r="H84" s="334"/>
      <c r="I84" s="334"/>
      <c r="J84" s="334"/>
      <c r="K84" s="353" t="s">
        <v>262</v>
      </c>
      <c r="L84" s="353"/>
      <c r="M84" s="353"/>
      <c r="N84" s="353"/>
      <c r="O84" s="353"/>
      <c r="P84" s="353"/>
      <c r="Q84" s="353"/>
      <c r="R84" s="353"/>
      <c r="S84" s="353"/>
      <c r="T84" s="353"/>
      <c r="U84" s="353"/>
      <c r="V84" s="353"/>
      <c r="W84" s="353"/>
      <c r="X84" s="353"/>
      <c r="Y84" s="69"/>
    </row>
    <row r="85" spans="1:25" ht="15" hidden="1" customHeight="1">
      <c r="A85" s="65"/>
      <c r="B85" s="70"/>
      <c r="C85" s="71"/>
      <c r="D85" s="66"/>
      <c r="E85" s="343"/>
      <c r="F85" s="343"/>
      <c r="G85" s="343"/>
      <c r="H85" s="343"/>
      <c r="I85" s="343"/>
      <c r="J85" s="343"/>
      <c r="K85" s="343"/>
      <c r="L85" s="343"/>
      <c r="M85" s="343"/>
      <c r="N85" s="343"/>
      <c r="O85" s="343"/>
      <c r="P85" s="343"/>
      <c r="Q85" s="343"/>
      <c r="R85" s="343"/>
      <c r="S85" s="343"/>
      <c r="T85" s="343"/>
      <c r="U85" s="343"/>
      <c r="V85" s="343"/>
      <c r="W85" s="343"/>
      <c r="X85" s="343"/>
      <c r="Y85" s="69"/>
    </row>
    <row r="86" spans="1:25" ht="15" hidden="1" customHeight="1">
      <c r="A86" s="65"/>
      <c r="B86" s="70"/>
      <c r="C86" s="71"/>
      <c r="D86" s="66"/>
      <c r="E86" s="343" t="s">
        <v>263</v>
      </c>
      <c r="F86" s="343"/>
      <c r="G86" s="343"/>
      <c r="H86" s="343"/>
      <c r="I86" s="343"/>
      <c r="J86" s="343"/>
      <c r="K86" s="343"/>
      <c r="L86" s="343"/>
      <c r="M86" s="343"/>
      <c r="N86" s="343"/>
      <c r="O86" s="343"/>
      <c r="P86" s="343"/>
      <c r="Q86" s="343"/>
      <c r="R86" s="343"/>
      <c r="S86" s="343"/>
      <c r="T86" s="343"/>
      <c r="U86" s="343"/>
      <c r="V86" s="343"/>
      <c r="W86" s="343"/>
      <c r="X86" s="343"/>
      <c r="Y86" s="69"/>
    </row>
    <row r="87" spans="1:25" ht="15" hidden="1" customHeight="1">
      <c r="A87" s="65"/>
      <c r="B87" s="70"/>
      <c r="C87" s="71"/>
      <c r="D87" s="66"/>
      <c r="E87" s="334" t="s">
        <v>176</v>
      </c>
      <c r="F87" s="334"/>
      <c r="G87" s="334"/>
      <c r="H87" s="334"/>
      <c r="I87" s="334"/>
      <c r="J87" s="334"/>
      <c r="K87" s="359" t="s">
        <v>399</v>
      </c>
      <c r="L87" s="359"/>
      <c r="M87" s="359"/>
      <c r="N87" s="359"/>
      <c r="O87" s="359"/>
      <c r="P87" s="359"/>
      <c r="Q87" s="359"/>
      <c r="R87" s="359"/>
      <c r="S87" s="359"/>
      <c r="T87" s="359"/>
      <c r="U87" s="359"/>
      <c r="V87" s="359"/>
      <c r="W87" s="359"/>
      <c r="X87" s="359"/>
      <c r="Y87" s="69"/>
    </row>
    <row r="88" spans="1:25" ht="15" hidden="1">
      <c r="A88" s="65"/>
      <c r="B88" s="70"/>
      <c r="C88" s="71"/>
      <c r="D88" s="66"/>
      <c r="E88" s="334" t="s">
        <v>28</v>
      </c>
      <c r="F88" s="334"/>
      <c r="G88" s="334"/>
      <c r="H88" s="334"/>
      <c r="I88" s="334"/>
      <c r="J88" s="334"/>
      <c r="K88" s="360" t="s">
        <v>400</v>
      </c>
      <c r="L88" s="360"/>
      <c r="M88" s="360"/>
      <c r="N88" s="360"/>
      <c r="O88" s="360"/>
      <c r="P88" s="360"/>
      <c r="Q88" s="360"/>
      <c r="R88" s="360"/>
      <c r="S88" s="360"/>
      <c r="T88" s="360"/>
      <c r="U88" s="360"/>
      <c r="V88" s="360"/>
      <c r="W88" s="360"/>
      <c r="X88" s="360"/>
      <c r="Y88" s="69"/>
    </row>
    <row r="89" spans="1:25" ht="15" hidden="1">
      <c r="A89" s="65"/>
      <c r="B89" s="70"/>
      <c r="C89" s="71"/>
      <c r="D89" s="66"/>
      <c r="E89" s="329"/>
      <c r="F89" s="329"/>
      <c r="G89" s="329"/>
      <c r="H89" s="335"/>
      <c r="I89" s="332"/>
      <c r="J89" s="332"/>
      <c r="K89" s="332"/>
      <c r="L89" s="332"/>
      <c r="M89" s="332"/>
      <c r="N89" s="332"/>
      <c r="O89" s="332"/>
      <c r="P89" s="332"/>
      <c r="Q89" s="332"/>
      <c r="R89" s="332"/>
      <c r="S89" s="332"/>
      <c r="T89" s="332"/>
      <c r="U89" s="332"/>
      <c r="V89" s="332"/>
      <c r="W89" s="332"/>
      <c r="X89" s="332"/>
      <c r="Y89" s="69"/>
    </row>
    <row r="90" spans="1:25" ht="15" hidden="1">
      <c r="A90" s="65"/>
      <c r="B90" s="70"/>
      <c r="C90" s="71"/>
      <c r="D90" s="66"/>
      <c r="E90" s="334" t="s">
        <v>176</v>
      </c>
      <c r="F90" s="334"/>
      <c r="G90" s="334"/>
      <c r="H90" s="334"/>
      <c r="I90" s="334"/>
      <c r="J90" s="334"/>
      <c r="K90" s="359" t="s">
        <v>401</v>
      </c>
      <c r="L90" s="359"/>
      <c r="M90" s="359"/>
      <c r="N90" s="359"/>
      <c r="O90" s="359"/>
      <c r="P90" s="359"/>
      <c r="Q90" s="359"/>
      <c r="R90" s="359"/>
      <c r="S90" s="359"/>
      <c r="T90" s="359"/>
      <c r="U90" s="359"/>
      <c r="V90" s="359"/>
      <c r="W90" s="359"/>
      <c r="X90" s="359"/>
      <c r="Y90" s="69"/>
    </row>
    <row r="91" spans="1:25" ht="15" hidden="1">
      <c r="A91" s="65"/>
      <c r="B91" s="70"/>
      <c r="C91" s="71"/>
      <c r="D91" s="66"/>
      <c r="E91" s="334" t="s">
        <v>28</v>
      </c>
      <c r="F91" s="334"/>
      <c r="G91" s="334"/>
      <c r="H91" s="334"/>
      <c r="I91" s="334"/>
      <c r="J91" s="334"/>
      <c r="K91" s="360" t="s">
        <v>402</v>
      </c>
      <c r="L91" s="360"/>
      <c r="M91" s="360"/>
      <c r="N91" s="360"/>
      <c r="O91" s="360"/>
      <c r="P91" s="360"/>
      <c r="Q91" s="360"/>
      <c r="R91" s="360"/>
      <c r="S91" s="360"/>
      <c r="T91" s="360"/>
      <c r="U91" s="360"/>
      <c r="V91" s="360"/>
      <c r="W91" s="360"/>
      <c r="X91" s="360"/>
      <c r="Y91" s="69"/>
    </row>
    <row r="92" spans="1:25" ht="15" hidden="1">
      <c r="A92" s="65"/>
      <c r="B92" s="70"/>
      <c r="C92" s="71"/>
      <c r="D92" s="66"/>
      <c r="E92" s="329"/>
      <c r="F92" s="329"/>
      <c r="G92" s="329"/>
      <c r="H92" s="335"/>
      <c r="I92" s="332"/>
      <c r="J92" s="332"/>
      <c r="K92" s="332"/>
      <c r="L92" s="332"/>
      <c r="M92" s="332"/>
      <c r="N92" s="332"/>
      <c r="O92" s="332"/>
      <c r="P92" s="332"/>
      <c r="Q92" s="332"/>
      <c r="R92" s="332"/>
      <c r="S92" s="332"/>
      <c r="T92" s="332"/>
      <c r="U92" s="332"/>
      <c r="V92" s="332"/>
      <c r="W92" s="332"/>
      <c r="X92" s="332"/>
      <c r="Y92" s="69"/>
    </row>
    <row r="93" spans="1:25" ht="15" hidden="1">
      <c r="A93" s="65"/>
      <c r="B93" s="70"/>
      <c r="C93" s="71"/>
      <c r="D93" s="66"/>
      <c r="E93" s="329"/>
      <c r="F93" s="329"/>
      <c r="G93" s="329"/>
      <c r="H93" s="332"/>
      <c r="I93" s="332"/>
      <c r="J93" s="332"/>
      <c r="K93" s="332"/>
      <c r="L93" s="332"/>
      <c r="M93" s="332"/>
      <c r="N93" s="332"/>
      <c r="O93" s="332"/>
      <c r="P93" s="332"/>
      <c r="Q93" s="332"/>
      <c r="R93" s="332"/>
      <c r="S93" s="332"/>
      <c r="T93" s="332"/>
      <c r="U93" s="332"/>
      <c r="V93" s="332"/>
      <c r="W93" s="332"/>
      <c r="X93" s="332"/>
      <c r="Y93" s="69"/>
    </row>
    <row r="94" spans="1:25" ht="15" hidden="1">
      <c r="A94" s="65"/>
      <c r="B94" s="70"/>
      <c r="C94" s="71"/>
      <c r="D94" s="66"/>
      <c r="E94" s="358"/>
      <c r="F94" s="358"/>
      <c r="G94" s="85"/>
      <c r="H94" s="331"/>
      <c r="I94" s="331"/>
      <c r="J94" s="331"/>
      <c r="K94" s="331"/>
      <c r="L94" s="331"/>
      <c r="M94" s="331"/>
      <c r="N94" s="331"/>
      <c r="O94" s="331"/>
      <c r="P94" s="331"/>
      <c r="Q94" s="331"/>
      <c r="R94" s="331"/>
      <c r="S94" s="331"/>
      <c r="T94" s="331"/>
      <c r="U94" s="331"/>
      <c r="V94" s="331"/>
      <c r="W94" s="331"/>
      <c r="X94" s="331"/>
      <c r="Y94" s="69"/>
    </row>
    <row r="95" spans="1:25" ht="15" hidden="1">
      <c r="A95" s="65"/>
      <c r="B95" s="70"/>
      <c r="C95" s="71"/>
      <c r="D95" s="66"/>
      <c r="E95" s="329"/>
      <c r="F95" s="329"/>
      <c r="G95" s="329"/>
      <c r="H95" s="335"/>
      <c r="I95" s="332"/>
      <c r="J95" s="332"/>
      <c r="K95" s="332"/>
      <c r="L95" s="332"/>
      <c r="M95" s="332"/>
      <c r="N95" s="332"/>
      <c r="O95" s="332"/>
      <c r="P95" s="332"/>
      <c r="Q95" s="332"/>
      <c r="R95" s="332"/>
      <c r="S95" s="332"/>
      <c r="T95" s="332"/>
      <c r="U95" s="332"/>
      <c r="V95" s="332"/>
      <c r="W95" s="332"/>
      <c r="X95" s="332"/>
      <c r="Y95" s="69"/>
    </row>
    <row r="96" spans="1:25" ht="15" hidden="1">
      <c r="A96" s="65"/>
      <c r="B96" s="70"/>
      <c r="C96" s="71"/>
      <c r="D96" s="66"/>
      <c r="E96" s="68"/>
      <c r="F96" s="68"/>
      <c r="G96" s="68"/>
      <c r="H96" s="68"/>
      <c r="I96" s="68"/>
      <c r="J96" s="68"/>
      <c r="K96" s="68"/>
      <c r="L96" s="68"/>
      <c r="M96" s="68"/>
      <c r="N96" s="68"/>
      <c r="O96" s="68"/>
      <c r="P96" s="68"/>
      <c r="Q96" s="68"/>
      <c r="R96" s="68"/>
      <c r="S96" s="68"/>
      <c r="T96" s="68"/>
      <c r="U96" s="68"/>
      <c r="V96" s="68"/>
      <c r="W96" s="68"/>
      <c r="X96" s="68"/>
      <c r="Y96" s="69"/>
    </row>
    <row r="97" spans="1:27" ht="15" hidden="1">
      <c r="A97" s="65"/>
      <c r="B97" s="70"/>
      <c r="C97" s="71"/>
      <c r="D97" s="66"/>
      <c r="E97" s="68"/>
      <c r="F97" s="68"/>
      <c r="G97" s="68"/>
      <c r="H97" s="68"/>
      <c r="I97" s="68"/>
      <c r="J97" s="68"/>
      <c r="K97" s="68"/>
      <c r="L97" s="68"/>
      <c r="M97" s="68"/>
      <c r="N97" s="68"/>
      <c r="O97" s="68"/>
      <c r="P97" s="68"/>
      <c r="Q97" s="68"/>
      <c r="R97" s="68"/>
      <c r="S97" s="68"/>
      <c r="T97" s="68"/>
      <c r="U97" s="68"/>
      <c r="V97" s="68"/>
      <c r="W97" s="68"/>
      <c r="X97" s="68"/>
      <c r="Y97" s="69"/>
    </row>
    <row r="98" spans="1:27" ht="27" hidden="1" customHeight="1">
      <c r="A98" s="65"/>
      <c r="B98" s="70"/>
      <c r="C98" s="71"/>
      <c r="D98" s="73"/>
      <c r="E98" s="74"/>
      <c r="F98" s="74"/>
      <c r="G98" s="74"/>
      <c r="H98" s="74"/>
      <c r="I98" s="74"/>
      <c r="J98" s="74"/>
      <c r="K98" s="74"/>
      <c r="L98" s="74"/>
      <c r="M98" s="74"/>
      <c r="N98" s="74"/>
      <c r="O98" s="74"/>
      <c r="P98" s="74"/>
      <c r="Q98" s="74"/>
      <c r="R98" s="74"/>
      <c r="S98" s="74"/>
      <c r="T98" s="74"/>
      <c r="U98" s="74"/>
      <c r="V98" s="74"/>
      <c r="W98" s="74"/>
      <c r="X98" s="74"/>
      <c r="Y98" s="69"/>
    </row>
    <row r="99" spans="1:27" ht="15" hidden="1">
      <c r="A99" s="65"/>
      <c r="B99" s="70"/>
      <c r="C99" s="71"/>
      <c r="D99" s="73"/>
      <c r="E99" s="74"/>
      <c r="F99" s="74"/>
      <c r="G99" s="74"/>
      <c r="H99" s="74"/>
      <c r="I99" s="74"/>
      <c r="J99" s="74"/>
      <c r="K99" s="74"/>
      <c r="L99" s="74"/>
      <c r="M99" s="74"/>
      <c r="N99" s="74"/>
      <c r="O99" s="74"/>
      <c r="P99" s="74"/>
      <c r="Q99" s="74"/>
      <c r="R99" s="74"/>
      <c r="S99" s="74"/>
      <c r="T99" s="74"/>
      <c r="U99" s="74"/>
      <c r="V99" s="74"/>
      <c r="W99" s="74"/>
      <c r="X99" s="74"/>
      <c r="Y99" s="69"/>
    </row>
    <row r="100" spans="1:27" ht="25.5" hidden="1" customHeight="1">
      <c r="A100" s="65"/>
      <c r="B100" s="70"/>
      <c r="C100" s="71"/>
      <c r="D100" s="66"/>
      <c r="E100" s="336" t="s">
        <v>177</v>
      </c>
      <c r="F100" s="336"/>
      <c r="G100" s="336"/>
      <c r="H100" s="336"/>
      <c r="I100" s="336"/>
      <c r="J100" s="336"/>
      <c r="K100" s="336"/>
      <c r="L100" s="336"/>
      <c r="M100" s="336"/>
      <c r="N100" s="336"/>
      <c r="O100" s="336"/>
      <c r="P100" s="336"/>
      <c r="Q100" s="336"/>
      <c r="R100" s="336"/>
      <c r="S100" s="336"/>
      <c r="T100" s="336"/>
      <c r="U100" s="336"/>
      <c r="V100" s="336"/>
      <c r="W100" s="336"/>
      <c r="X100" s="336"/>
      <c r="Y100" s="69"/>
    </row>
    <row r="101" spans="1:27" ht="15" hidden="1" customHeight="1">
      <c r="A101" s="65"/>
      <c r="B101" s="70"/>
      <c r="C101" s="71"/>
      <c r="D101" s="66"/>
      <c r="E101" s="68"/>
      <c r="F101" s="68"/>
      <c r="G101" s="68"/>
      <c r="H101" s="86"/>
      <c r="I101" s="86"/>
      <c r="J101" s="86"/>
      <c r="K101" s="86"/>
      <c r="L101" s="86"/>
      <c r="M101" s="86"/>
      <c r="N101" s="86"/>
      <c r="O101" s="87"/>
      <c r="P101" s="87"/>
      <c r="Q101" s="87"/>
      <c r="R101" s="87"/>
      <c r="S101" s="87"/>
      <c r="T101" s="87"/>
      <c r="U101" s="68"/>
      <c r="V101" s="68"/>
      <c r="W101" s="68"/>
      <c r="X101" s="68"/>
      <c r="Y101" s="69"/>
    </row>
    <row r="102" spans="1:27" ht="15" hidden="1" customHeight="1">
      <c r="A102" s="65"/>
      <c r="B102" s="70"/>
      <c r="C102" s="71"/>
      <c r="D102" s="66"/>
      <c r="E102" s="88"/>
      <c r="F102" s="328" t="s">
        <v>178</v>
      </c>
      <c r="G102" s="328"/>
      <c r="H102" s="328"/>
      <c r="I102" s="328"/>
      <c r="J102" s="328"/>
      <c r="K102" s="328"/>
      <c r="L102" s="328"/>
      <c r="M102" s="328"/>
      <c r="N102" s="328"/>
      <c r="O102" s="328"/>
      <c r="P102" s="328"/>
      <c r="Q102" s="328"/>
      <c r="R102" s="328"/>
      <c r="S102" s="328"/>
      <c r="T102" s="87"/>
      <c r="U102" s="68"/>
      <c r="V102" s="68"/>
      <c r="W102" s="68"/>
      <c r="X102" s="68"/>
      <c r="Y102" s="69"/>
      <c r="AA102" s="59" t="s">
        <v>179</v>
      </c>
    </row>
    <row r="103" spans="1:27" ht="15" hidden="1" customHeight="1">
      <c r="A103" s="65"/>
      <c r="B103" s="70"/>
      <c r="C103" s="71"/>
      <c r="D103" s="66"/>
      <c r="E103" s="68"/>
      <c r="F103" s="68"/>
      <c r="G103" s="68"/>
      <c r="H103" s="86"/>
      <c r="I103" s="86"/>
      <c r="J103" s="86"/>
      <c r="K103" s="86"/>
      <c r="L103" s="86"/>
      <c r="M103" s="86"/>
      <c r="N103" s="86"/>
      <c r="O103" s="87"/>
      <c r="P103" s="87"/>
      <c r="Q103" s="87"/>
      <c r="R103" s="87"/>
      <c r="S103" s="87"/>
      <c r="T103" s="87"/>
      <c r="U103" s="68"/>
      <c r="V103" s="68"/>
      <c r="W103" s="68"/>
      <c r="X103" s="68"/>
      <c r="Y103" s="69"/>
    </row>
    <row r="104" spans="1:27" ht="15" hidden="1">
      <c r="A104" s="65"/>
      <c r="B104" s="70"/>
      <c r="C104" s="71"/>
      <c r="D104" s="66"/>
      <c r="E104" s="68"/>
      <c r="F104" s="328" t="s">
        <v>180</v>
      </c>
      <c r="G104" s="328"/>
      <c r="H104" s="328"/>
      <c r="I104" s="328"/>
      <c r="J104" s="328"/>
      <c r="K104" s="328"/>
      <c r="L104" s="328"/>
      <c r="M104" s="328"/>
      <c r="N104" s="328"/>
      <c r="O104" s="328"/>
      <c r="P104" s="328"/>
      <c r="Q104" s="328"/>
      <c r="R104" s="328"/>
      <c r="S104" s="328"/>
      <c r="T104" s="328"/>
      <c r="U104" s="328"/>
      <c r="V104" s="328"/>
      <c r="W104" s="328"/>
      <c r="X104" s="328"/>
      <c r="Y104" s="69"/>
    </row>
    <row r="105" spans="1:27" ht="15" hidden="1">
      <c r="A105" s="65"/>
      <c r="B105" s="70"/>
      <c r="C105" s="71"/>
      <c r="D105" s="66"/>
      <c r="E105" s="68"/>
      <c r="F105" s="68"/>
      <c r="G105" s="68"/>
      <c r="H105" s="68"/>
      <c r="I105" s="68"/>
      <c r="J105" s="68"/>
      <c r="K105" s="68"/>
      <c r="L105" s="68"/>
      <c r="M105" s="68"/>
      <c r="N105" s="68"/>
      <c r="O105" s="68"/>
      <c r="P105" s="68"/>
      <c r="Q105" s="68"/>
      <c r="R105" s="68"/>
      <c r="S105" s="68"/>
      <c r="T105" s="68"/>
      <c r="U105" s="68"/>
      <c r="V105" s="68"/>
      <c r="W105" s="68"/>
      <c r="X105" s="68"/>
      <c r="Y105" s="69"/>
    </row>
    <row r="106" spans="1:27" ht="15" hidden="1">
      <c r="A106" s="65"/>
      <c r="B106" s="70"/>
      <c r="C106" s="71"/>
      <c r="D106" s="66"/>
      <c r="E106" s="68"/>
      <c r="F106" s="68"/>
      <c r="G106" s="68"/>
      <c r="H106" s="68"/>
      <c r="I106" s="68"/>
      <c r="J106" s="68"/>
      <c r="K106" s="68"/>
      <c r="L106" s="68"/>
      <c r="M106" s="68"/>
      <c r="N106" s="68"/>
      <c r="O106" s="68"/>
      <c r="P106" s="68"/>
      <c r="Q106" s="68"/>
      <c r="R106" s="68"/>
      <c r="S106" s="68"/>
      <c r="T106" s="68"/>
      <c r="U106" s="68"/>
      <c r="V106" s="68"/>
      <c r="W106" s="68"/>
      <c r="X106" s="68"/>
      <c r="Y106" s="69"/>
    </row>
    <row r="107" spans="1:27" ht="15" hidden="1">
      <c r="A107" s="65"/>
      <c r="B107" s="70"/>
      <c r="C107" s="71"/>
      <c r="D107" s="66"/>
      <c r="E107" s="68"/>
      <c r="F107" s="68"/>
      <c r="G107" s="68"/>
      <c r="H107" s="68"/>
      <c r="I107" s="68"/>
      <c r="J107" s="68"/>
      <c r="K107" s="68"/>
      <c r="L107" s="68"/>
      <c r="M107" s="68"/>
      <c r="N107" s="68"/>
      <c r="O107" s="68"/>
      <c r="P107" s="68"/>
      <c r="Q107" s="68"/>
      <c r="R107" s="68"/>
      <c r="S107" s="68"/>
      <c r="T107" s="68"/>
      <c r="U107" s="68"/>
      <c r="V107" s="68"/>
      <c r="W107" s="68"/>
      <c r="X107" s="68"/>
      <c r="Y107" s="69"/>
    </row>
    <row r="108" spans="1:27" ht="15" hidden="1">
      <c r="A108" s="65"/>
      <c r="B108" s="70"/>
      <c r="C108" s="71"/>
      <c r="D108" s="66"/>
      <c r="E108" s="68"/>
      <c r="F108" s="68"/>
      <c r="G108" s="68"/>
      <c r="H108" s="68"/>
      <c r="I108" s="68"/>
      <c r="J108" s="68"/>
      <c r="K108" s="68"/>
      <c r="L108" s="68"/>
      <c r="M108" s="68"/>
      <c r="N108" s="68"/>
      <c r="O108" s="68"/>
      <c r="P108" s="68"/>
      <c r="Q108" s="68"/>
      <c r="R108" s="68"/>
      <c r="S108" s="68"/>
      <c r="T108" s="68"/>
      <c r="U108" s="68"/>
      <c r="V108" s="68"/>
      <c r="W108" s="68"/>
      <c r="X108" s="68"/>
      <c r="Y108" s="69"/>
    </row>
    <row r="109" spans="1:27" ht="15" hidden="1">
      <c r="A109" s="65"/>
      <c r="B109" s="70"/>
      <c r="C109" s="71"/>
      <c r="D109" s="66"/>
      <c r="E109" s="68"/>
      <c r="F109" s="68"/>
      <c r="G109" s="68"/>
      <c r="H109" s="68"/>
      <c r="I109" s="68"/>
      <c r="J109" s="68"/>
      <c r="K109" s="68"/>
      <c r="L109" s="68"/>
      <c r="M109" s="68"/>
      <c r="N109" s="68"/>
      <c r="O109" s="68"/>
      <c r="P109" s="68"/>
      <c r="Q109" s="68"/>
      <c r="R109" s="68"/>
      <c r="S109" s="68"/>
      <c r="T109" s="68"/>
      <c r="U109" s="68"/>
      <c r="V109" s="68"/>
      <c r="W109" s="68"/>
      <c r="X109" s="68"/>
      <c r="Y109" s="69"/>
    </row>
    <row r="110" spans="1:27" ht="15" hidden="1">
      <c r="A110" s="65"/>
      <c r="B110" s="70"/>
      <c r="C110" s="71"/>
      <c r="D110" s="66"/>
      <c r="E110" s="68"/>
      <c r="F110" s="68"/>
      <c r="G110" s="68"/>
      <c r="H110" s="68"/>
      <c r="I110" s="68"/>
      <c r="J110" s="68"/>
      <c r="K110" s="68"/>
      <c r="L110" s="68"/>
      <c r="M110" s="68"/>
      <c r="N110" s="68"/>
      <c r="O110" s="68"/>
      <c r="P110" s="68"/>
      <c r="Q110" s="68"/>
      <c r="R110" s="68"/>
      <c r="S110" s="68"/>
      <c r="T110" s="68"/>
      <c r="U110" s="68"/>
      <c r="V110" s="68"/>
      <c r="W110" s="68"/>
      <c r="X110" s="68"/>
      <c r="Y110" s="69"/>
    </row>
    <row r="111" spans="1:27" ht="15" hidden="1">
      <c r="A111" s="65"/>
      <c r="B111" s="70"/>
      <c r="C111" s="71"/>
      <c r="D111" s="66"/>
      <c r="E111" s="68"/>
      <c r="F111" s="68"/>
      <c r="G111" s="68"/>
      <c r="H111" s="68"/>
      <c r="I111" s="68"/>
      <c r="J111" s="68"/>
      <c r="K111" s="68"/>
      <c r="L111" s="68"/>
      <c r="M111" s="68"/>
      <c r="N111" s="68"/>
      <c r="O111" s="68"/>
      <c r="P111" s="68"/>
      <c r="Q111" s="68"/>
      <c r="R111" s="68"/>
      <c r="S111" s="68"/>
      <c r="T111" s="68"/>
      <c r="U111" s="68"/>
      <c r="V111" s="68"/>
      <c r="W111" s="68"/>
      <c r="X111" s="68"/>
      <c r="Y111" s="69"/>
    </row>
    <row r="112" spans="1:27" ht="15" hidden="1">
      <c r="A112" s="65"/>
      <c r="B112" s="70"/>
      <c r="C112" s="71"/>
      <c r="D112" s="66"/>
      <c r="E112" s="68"/>
      <c r="F112" s="68"/>
      <c r="G112" s="68"/>
      <c r="H112" s="68"/>
      <c r="I112" s="68"/>
      <c r="J112" s="68"/>
      <c r="K112" s="68"/>
      <c r="L112" s="68"/>
      <c r="M112" s="68"/>
      <c r="N112" s="68"/>
      <c r="O112" s="68"/>
      <c r="P112" s="68"/>
      <c r="Q112" s="68"/>
      <c r="R112" s="68"/>
      <c r="S112" s="68"/>
      <c r="T112" s="68"/>
      <c r="U112" s="68"/>
      <c r="V112" s="68"/>
      <c r="W112" s="68"/>
      <c r="X112" s="68"/>
      <c r="Y112" s="69"/>
    </row>
    <row r="113" spans="1:25" ht="30" hidden="1" customHeight="1">
      <c r="A113" s="65"/>
      <c r="B113" s="70"/>
      <c r="C113" s="71"/>
      <c r="D113" s="66"/>
      <c r="E113" s="68"/>
      <c r="F113" s="68"/>
      <c r="G113" s="68"/>
      <c r="H113" s="68"/>
      <c r="I113" s="68"/>
      <c r="J113" s="68"/>
      <c r="K113" s="68"/>
      <c r="L113" s="68"/>
      <c r="M113" s="68"/>
      <c r="N113" s="68"/>
      <c r="O113" s="68"/>
      <c r="P113" s="68"/>
      <c r="Q113" s="68"/>
      <c r="R113" s="68"/>
      <c r="S113" s="68"/>
      <c r="T113" s="68"/>
      <c r="U113" s="68"/>
      <c r="V113" s="68"/>
      <c r="W113" s="68"/>
      <c r="X113" s="68"/>
      <c r="Y113" s="69"/>
    </row>
    <row r="114" spans="1:25" ht="31.5" hidden="1" customHeight="1">
      <c r="A114" s="65"/>
      <c r="B114" s="70"/>
      <c r="C114" s="71"/>
      <c r="D114" s="66"/>
      <c r="E114" s="68"/>
      <c r="F114" s="68"/>
      <c r="G114" s="68"/>
      <c r="H114" s="68"/>
      <c r="I114" s="68"/>
      <c r="J114" s="68"/>
      <c r="K114" s="68"/>
      <c r="L114" s="68"/>
      <c r="M114" s="68"/>
      <c r="N114" s="68"/>
      <c r="O114" s="68"/>
      <c r="P114" s="68"/>
      <c r="Q114" s="68"/>
      <c r="R114" s="68"/>
      <c r="S114" s="68"/>
      <c r="T114" s="68"/>
      <c r="U114" s="68"/>
      <c r="V114" s="68"/>
      <c r="W114" s="68"/>
      <c r="X114" s="68"/>
      <c r="Y114" s="69"/>
    </row>
    <row r="115" spans="1:25" ht="15" customHeight="1">
      <c r="A115" s="65"/>
      <c r="B115" s="89"/>
      <c r="C115" s="90"/>
      <c r="D115" s="91"/>
      <c r="E115" s="92"/>
      <c r="F115" s="92"/>
      <c r="G115" s="92"/>
      <c r="H115" s="92"/>
      <c r="I115" s="92"/>
      <c r="J115" s="92"/>
      <c r="K115" s="92"/>
      <c r="L115" s="92"/>
      <c r="M115" s="92"/>
      <c r="N115" s="92"/>
      <c r="O115" s="92"/>
      <c r="P115" s="92"/>
      <c r="Q115" s="92"/>
      <c r="R115" s="92"/>
      <c r="S115" s="92"/>
      <c r="T115" s="92"/>
      <c r="U115" s="92"/>
      <c r="V115" s="92"/>
      <c r="W115" s="92"/>
      <c r="X115" s="92"/>
      <c r="Y115" s="93"/>
    </row>
    <row r="118" spans="1:25" ht="14.25" customHeight="1">
      <c r="L118" s="153"/>
      <c r="M118" s="153"/>
      <c r="N118" s="153"/>
      <c r="O118" s="153"/>
      <c r="P118" s="153"/>
      <c r="Q118" s="153"/>
      <c r="R118" s="153"/>
      <c r="S118" s="153"/>
      <c r="T118" s="153"/>
      <c r="U118" s="153"/>
      <c r="V118" s="153"/>
      <c r="W118" s="153"/>
      <c r="X118" s="153"/>
    </row>
  </sheetData>
  <sheetProtection password="FA9C" sheet="1" objects="1" scenarios="1" formatColumns="0" formatRows="0"/>
  <dataConsolidate leftLabels="1"/>
  <mergeCells count="54">
    <mergeCell ref="E94:F94"/>
    <mergeCell ref="H89:X89"/>
    <mergeCell ref="K87:X87"/>
    <mergeCell ref="E90:J90"/>
    <mergeCell ref="K90:X90"/>
    <mergeCell ref="E92:G92"/>
    <mergeCell ref="H92:X92"/>
    <mergeCell ref="K88:X88"/>
    <mergeCell ref="E89:G89"/>
    <mergeCell ref="K91:X91"/>
    <mergeCell ref="F21:M21"/>
    <mergeCell ref="P21:X21"/>
    <mergeCell ref="K59:X59"/>
    <mergeCell ref="F22:M22"/>
    <mergeCell ref="E41:X45"/>
    <mergeCell ref="E46:X57"/>
    <mergeCell ref="K58:X58"/>
    <mergeCell ref="E58:J58"/>
    <mergeCell ref="E85:X85"/>
    <mergeCell ref="E86:X86"/>
    <mergeCell ref="E59:J59"/>
    <mergeCell ref="P22:X22"/>
    <mergeCell ref="E35:X39"/>
    <mergeCell ref="E40:X40"/>
    <mergeCell ref="E60:G60"/>
    <mergeCell ref="H60:X60"/>
    <mergeCell ref="H83:X83"/>
    <mergeCell ref="E82:X82"/>
    <mergeCell ref="K84:X84"/>
    <mergeCell ref="E71:X71"/>
    <mergeCell ref="E72:X72"/>
    <mergeCell ref="E73:X73"/>
    <mergeCell ref="E74:X74"/>
    <mergeCell ref="B2:G2"/>
    <mergeCell ref="B3:C3"/>
    <mergeCell ref="B5:Y5"/>
    <mergeCell ref="E7:X13"/>
    <mergeCell ref="E14:X19"/>
    <mergeCell ref="F104:X104"/>
    <mergeCell ref="H61:X61"/>
    <mergeCell ref="E81:X81"/>
    <mergeCell ref="H94:X94"/>
    <mergeCell ref="E93:G93"/>
    <mergeCell ref="H93:X93"/>
    <mergeCell ref="E70:R70"/>
    <mergeCell ref="E87:J87"/>
    <mergeCell ref="E95:G95"/>
    <mergeCell ref="H95:X95"/>
    <mergeCell ref="F102:S102"/>
    <mergeCell ref="E84:J84"/>
    <mergeCell ref="E100:X100"/>
    <mergeCell ref="E83:G83"/>
    <mergeCell ref="E88:J88"/>
    <mergeCell ref="E91:J91"/>
  </mergeCells>
  <phoneticPr fontId="10" type="noConversion"/>
  <hyperlinks>
    <hyperlink ref="K58:X58" location="Инструкция!A1" tooltip="Обратиться за помощью" display="Обратиться за помощью"/>
    <hyperlink ref="K59:X59" location="Инструкция!A1" tooltip="Перейти" display="Перейти"/>
    <hyperlink ref="E118:X118" location="Инструкция!A1" tooltip="Руководство по загрузке документов" display="Руководство по загрузке документов"/>
    <hyperlink ref="E71:X71" location="Инструкция!A1" tooltip="Инструкция по заполнению" display="Инструкция по заполнению"/>
    <hyperlink ref="L84:X84" location="Инструкция!A1" display="Перейти к разделу"/>
    <hyperlink ref="K84:X84" location="Инструкция!A1" tooltip="Перейти к разделу" display="Перейти к разделу"/>
    <hyperlink ref="E74:X74" location="Инструкция!A1" display="Руководство по загрузке документов"/>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67938" r:id="rId4">
          <objectPr defaultSize="0" autoPict="0" r:id="rId5">
            <anchor moveWithCells="1">
              <from>
                <xdr:col>31</xdr:col>
                <xdr:colOff>257175</xdr:colOff>
                <xdr:row>433</xdr:row>
                <xdr:rowOff>66675</xdr:rowOff>
              </from>
              <to>
                <xdr:col>41</xdr:col>
                <xdr:colOff>171450</xdr:colOff>
                <xdr:row>455</xdr:row>
                <xdr:rowOff>66675</xdr:rowOff>
              </to>
            </anchor>
          </objectPr>
        </oleObject>
      </mc:Choice>
      <mc:Fallback>
        <oleObject progId="Word.Document.8" shapeId="167938" r:id="rId4"/>
      </mc:Fallback>
    </mc:AlternateContent>
    <mc:AlternateContent xmlns:mc="http://schemas.openxmlformats.org/markup-compatibility/2006">
      <mc:Choice Requires="x14">
        <oleObject progId="Word.Document.8" shapeId="167939" r:id="rId6">
          <objectPr defaultSize="0" autoPict="0" r:id="rId7">
            <anchor moveWithCells="1">
              <from>
                <xdr:col>31</xdr:col>
                <xdr:colOff>257175</xdr:colOff>
                <xdr:row>433</xdr:row>
                <xdr:rowOff>66675</xdr:rowOff>
              </from>
              <to>
                <xdr:col>41</xdr:col>
                <xdr:colOff>161925</xdr:colOff>
                <xdr:row>454</xdr:row>
                <xdr:rowOff>57150</xdr:rowOff>
              </to>
            </anchor>
          </objectPr>
        </oleObject>
      </mc:Choice>
      <mc:Fallback>
        <oleObject progId="Word.Document.8" shapeId="167939" r:id="rId6"/>
      </mc:Fallback>
    </mc:AlternateContent>
    <mc:AlternateContent xmlns:mc="http://schemas.openxmlformats.org/markup-compatibility/2006">
      <mc:Choice Requires="x14">
        <oleObject progId="Word.Document.8" shapeId="167940" r:id="rId8">
          <objectPr defaultSize="0" autoPict="0" r:id="rId9">
            <anchor moveWithCells="1">
              <from>
                <xdr:col>31</xdr:col>
                <xdr:colOff>257175</xdr:colOff>
                <xdr:row>433</xdr:row>
                <xdr:rowOff>66675</xdr:rowOff>
              </from>
              <to>
                <xdr:col>41</xdr:col>
                <xdr:colOff>161925</xdr:colOff>
                <xdr:row>454</xdr:row>
                <xdr:rowOff>38100</xdr:rowOff>
              </to>
            </anchor>
          </objectPr>
        </oleObject>
      </mc:Choice>
      <mc:Fallback>
        <oleObject progId="Word.Document.8" shapeId="167940" r:id="rId8"/>
      </mc:Fallback>
    </mc:AlternateContent>
    <mc:AlternateContent xmlns:mc="http://schemas.openxmlformats.org/markup-compatibility/2006">
      <mc:Choice Requires="x14">
        <oleObject progId="Word.Document.8" shapeId="191831" r:id="rId10">
          <objectPr defaultSize="0" autoPict="0" r:id="rId11">
            <anchor moveWithCells="1">
              <from>
                <xdr:col>31</xdr:col>
                <xdr:colOff>257175</xdr:colOff>
                <xdr:row>433</xdr:row>
                <xdr:rowOff>66675</xdr:rowOff>
              </from>
              <to>
                <xdr:col>41</xdr:col>
                <xdr:colOff>161925</xdr:colOff>
                <xdr:row>454</xdr:row>
                <xdr:rowOff>66675</xdr:rowOff>
              </to>
            </anchor>
          </objectPr>
        </oleObject>
      </mc:Choice>
      <mc:Fallback>
        <oleObject progId="Word.Document.8" shapeId="191831" r:id="rId10"/>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30"/>
  <sheetViews>
    <sheetView showGridLines="0" showRowColHeaders="0" zoomScaleNormal="100" workbookViewId="0"/>
  </sheetViews>
  <sheetFormatPr defaultColWidth="9.140625" defaultRowHeight="11.25"/>
  <cols>
    <col min="1" max="1" width="30.7109375" style="11" customWidth="1"/>
    <col min="2" max="2" width="80.7109375" style="11" customWidth="1"/>
    <col min="3" max="3" width="30.7109375" style="11" customWidth="1"/>
    <col min="4" max="16384" width="9.140625" style="10"/>
  </cols>
  <sheetData>
    <row r="1" spans="1:4" ht="24" customHeight="1">
      <c r="A1" s="148" t="s">
        <v>142</v>
      </c>
      <c r="B1" s="148" t="s">
        <v>143</v>
      </c>
      <c r="C1" s="148" t="s">
        <v>144</v>
      </c>
      <c r="D1" s="9"/>
    </row>
    <row r="2" spans="1:4">
      <c r="A2" s="308">
        <v>43969.501006944447</v>
      </c>
      <c r="B2" s="11" t="s">
        <v>389</v>
      </c>
      <c r="C2" s="11" t="s">
        <v>390</v>
      </c>
    </row>
    <row r="3" spans="1:4">
      <c r="A3" s="308">
        <v>43992.733819444446</v>
      </c>
      <c r="B3" s="11" t="s">
        <v>389</v>
      </c>
      <c r="C3" s="11" t="s">
        <v>390</v>
      </c>
    </row>
    <row r="4" spans="1:4">
      <c r="A4" s="308">
        <v>43992.733842592592</v>
      </c>
      <c r="B4" s="11" t="s">
        <v>391</v>
      </c>
      <c r="C4" s="11" t="s">
        <v>390</v>
      </c>
    </row>
    <row r="5" spans="1:4" ht="45">
      <c r="A5" s="308">
        <v>43992.733842592592</v>
      </c>
      <c r="B5" s="11" t="s">
        <v>392</v>
      </c>
      <c r="C5" s="11" t="s">
        <v>390</v>
      </c>
    </row>
    <row r="6" spans="1:4">
      <c r="A6" s="308">
        <v>43992.733842592592</v>
      </c>
      <c r="B6" s="11" t="s">
        <v>393</v>
      </c>
      <c r="C6" s="11" t="s">
        <v>390</v>
      </c>
    </row>
    <row r="7" spans="1:4">
      <c r="A7" s="308">
        <v>43992.733935185184</v>
      </c>
      <c r="B7" s="11" t="s">
        <v>394</v>
      </c>
      <c r="C7" s="11" t="s">
        <v>390</v>
      </c>
    </row>
    <row r="8" spans="1:4" ht="22.5">
      <c r="A8" s="308">
        <v>43992.733969907407</v>
      </c>
      <c r="B8" s="11" t="s">
        <v>395</v>
      </c>
      <c r="C8" s="11" t="s">
        <v>390</v>
      </c>
    </row>
    <row r="9" spans="1:4" ht="22.5">
      <c r="A9" s="308">
        <v>43992.734097222223</v>
      </c>
      <c r="B9" s="11" t="s">
        <v>396</v>
      </c>
      <c r="C9" s="11" t="s">
        <v>390</v>
      </c>
    </row>
    <row r="10" spans="1:4">
      <c r="A10" s="308">
        <v>43992.734097222223</v>
      </c>
      <c r="B10" s="11" t="s">
        <v>397</v>
      </c>
      <c r="C10" s="11" t="s">
        <v>390</v>
      </c>
    </row>
    <row r="11" spans="1:4" ht="22.5">
      <c r="A11" s="308">
        <v>43992.734236111108</v>
      </c>
      <c r="B11" s="11" t="s">
        <v>398</v>
      </c>
      <c r="C11" s="11" t="s">
        <v>390</v>
      </c>
    </row>
    <row r="12" spans="1:4" ht="22.5">
      <c r="A12" s="308">
        <v>43992.734386574077</v>
      </c>
      <c r="B12" s="11" t="s">
        <v>403</v>
      </c>
      <c r="C12" s="11" t="s">
        <v>390</v>
      </c>
    </row>
    <row r="13" spans="1:4">
      <c r="A13" s="308">
        <v>44315.405092592591</v>
      </c>
      <c r="B13" s="11" t="s">
        <v>389</v>
      </c>
      <c r="C13" s="11" t="s">
        <v>390</v>
      </c>
    </row>
    <row r="14" spans="1:4">
      <c r="A14" s="308">
        <v>44315.405115740738</v>
      </c>
      <c r="B14" s="11" t="s">
        <v>404</v>
      </c>
      <c r="C14" s="11" t="s">
        <v>390</v>
      </c>
    </row>
    <row r="15" spans="1:4">
      <c r="A15" s="308">
        <v>44315.40520833333</v>
      </c>
      <c r="B15" s="11" t="s">
        <v>389</v>
      </c>
      <c r="C15" s="11" t="s">
        <v>390</v>
      </c>
    </row>
    <row r="16" spans="1:4">
      <c r="A16" s="308">
        <v>44315.405219907407</v>
      </c>
      <c r="B16" s="11" t="s">
        <v>404</v>
      </c>
      <c r="C16" s="11" t="s">
        <v>390</v>
      </c>
    </row>
    <row r="17" spans="1:3">
      <c r="A17" s="308">
        <v>44315.417731481481</v>
      </c>
      <c r="B17" s="11" t="s">
        <v>389</v>
      </c>
      <c r="C17" s="11" t="s">
        <v>390</v>
      </c>
    </row>
    <row r="18" spans="1:3">
      <c r="A18" s="308">
        <v>44315.417754629627</v>
      </c>
      <c r="B18" s="11" t="s">
        <v>404</v>
      </c>
      <c r="C18" s="11" t="s">
        <v>390</v>
      </c>
    </row>
    <row r="19" spans="1:3">
      <c r="A19" s="308">
        <v>44316.372002314813</v>
      </c>
      <c r="B19" s="11" t="s">
        <v>389</v>
      </c>
      <c r="C19" s="11" t="s">
        <v>390</v>
      </c>
    </row>
    <row r="20" spans="1:3">
      <c r="A20" s="308">
        <v>44316.372025462966</v>
      </c>
      <c r="B20" s="11" t="s">
        <v>404</v>
      </c>
      <c r="C20" s="11" t="s">
        <v>390</v>
      </c>
    </row>
    <row r="21" spans="1:3">
      <c r="A21" s="308">
        <v>44320.411956018521</v>
      </c>
      <c r="B21" s="11" t="s">
        <v>389</v>
      </c>
      <c r="C21" s="11" t="s">
        <v>390</v>
      </c>
    </row>
    <row r="22" spans="1:3">
      <c r="A22" s="308">
        <v>44320.41196759259</v>
      </c>
      <c r="B22" s="11" t="s">
        <v>404</v>
      </c>
      <c r="C22" s="11" t="s">
        <v>390</v>
      </c>
    </row>
    <row r="23" spans="1:3">
      <c r="A23" s="308">
        <v>44320.433217592596</v>
      </c>
      <c r="B23" s="11" t="s">
        <v>389</v>
      </c>
      <c r="C23" s="11" t="s">
        <v>390</v>
      </c>
    </row>
    <row r="24" spans="1:3">
      <c r="A24" s="308">
        <v>44320.433229166665</v>
      </c>
      <c r="B24" s="11" t="s">
        <v>404</v>
      </c>
      <c r="C24" s="11" t="s">
        <v>390</v>
      </c>
    </row>
    <row r="25" spans="1:3">
      <c r="A25" s="308">
        <v>44320.724710648145</v>
      </c>
      <c r="B25" s="11" t="s">
        <v>389</v>
      </c>
      <c r="C25" s="11" t="s">
        <v>390</v>
      </c>
    </row>
    <row r="26" spans="1:3">
      <c r="A26" s="308">
        <v>44320.724733796298</v>
      </c>
      <c r="B26" s="11" t="s">
        <v>404</v>
      </c>
      <c r="C26" s="11" t="s">
        <v>390</v>
      </c>
    </row>
    <row r="27" spans="1:3">
      <c r="A27" s="308">
        <v>44321.362175925926</v>
      </c>
      <c r="B27" s="11" t="s">
        <v>389</v>
      </c>
      <c r="C27" s="11" t="s">
        <v>390</v>
      </c>
    </row>
    <row r="28" spans="1:3">
      <c r="A28" s="308">
        <v>44321.362187500003</v>
      </c>
      <c r="B28" s="11" t="s">
        <v>404</v>
      </c>
      <c r="C28" s="11" t="s">
        <v>390</v>
      </c>
    </row>
    <row r="29" spans="1:3">
      <c r="A29" s="308">
        <v>44482.358530092592</v>
      </c>
      <c r="B29" s="11" t="s">
        <v>389</v>
      </c>
      <c r="C29" s="11" t="s">
        <v>390</v>
      </c>
    </row>
    <row r="30" spans="1:3">
      <c r="A30" s="308">
        <v>44482.358553240738</v>
      </c>
      <c r="B30" s="11" t="s">
        <v>404</v>
      </c>
      <c r="C30" s="11" t="s">
        <v>390</v>
      </c>
    </row>
  </sheetData>
  <sheetProtection password="FA9C" sheet="1" objects="1" scenarios="1" formatColumns="0" formatRows="0" autoFilter="0"/>
  <phoneticPr fontId="7"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00">
    <tabColor theme="3" tint="0.79998168889431442"/>
  </sheetPr>
  <dimension ref="A1:N70"/>
  <sheetViews>
    <sheetView showGridLines="0" topLeftCell="D3" zoomScaleNormal="100" workbookViewId="0">
      <pane ySplit="3" topLeftCell="A6" activePane="bottomLeft" state="frozen"/>
      <selection activeCell="D5" sqref="D5:K5"/>
      <selection pane="bottomLeft" activeCell="P55" sqref="P55"/>
    </sheetView>
  </sheetViews>
  <sheetFormatPr defaultColWidth="9.140625" defaultRowHeight="11.25"/>
  <cols>
    <col min="1" max="1" width="10.7109375" style="22" hidden="1" customWidth="1"/>
    <col min="2" max="2" width="10.7109375" style="19" hidden="1" customWidth="1"/>
    <col min="3" max="3" width="3.7109375" style="23" hidden="1" customWidth="1"/>
    <col min="4" max="4" width="3.7109375" style="27" customWidth="1"/>
    <col min="5" max="5" width="43.140625" style="27" customWidth="1"/>
    <col min="6" max="6" width="50.7109375" style="27" customWidth="1"/>
    <col min="7" max="7" width="8.28515625" style="26" customWidth="1"/>
    <col min="8" max="13" width="9.140625" style="27" hidden="1" customWidth="1"/>
    <col min="14" max="16384" width="9.140625" style="27"/>
  </cols>
  <sheetData>
    <row r="1" spans="1:14" s="20" customFormat="1" ht="13.5" hidden="1" customHeight="1">
      <c r="A1" s="18"/>
      <c r="B1" s="19"/>
      <c r="G1" s="21"/>
    </row>
    <row r="2" spans="1:14" s="20" customFormat="1" ht="12" hidden="1" customHeight="1">
      <c r="A2" s="18"/>
      <c r="B2" s="19"/>
      <c r="G2" s="21"/>
    </row>
    <row r="3" spans="1:14" hidden="1"/>
    <row r="4" spans="1:14" hidden="1">
      <c r="D4" s="24"/>
      <c r="E4" s="25"/>
      <c r="F4" s="123" t="str">
        <f>version</f>
        <v>Версия 1.1</v>
      </c>
    </row>
    <row r="5" spans="1:14" ht="28.5" customHeight="1">
      <c r="D5" s="28"/>
      <c r="E5" s="361" t="str">
        <f>"Контроль за использованием инвестиционных ресурсов, включаемых в регулируемые государством цены (тарифы) в сфере теплоснабжения за " &amp; god &amp; " год"</f>
        <v>Контроль за использованием инвестиционных ресурсов, включаемых в регулируемые государством цены (тарифы) в сфере теплоснабжения за 2020 год</v>
      </c>
      <c r="F5" s="361"/>
      <c r="G5" s="29"/>
    </row>
    <row r="6" spans="1:14">
      <c r="D6" s="24"/>
      <c r="E6" s="124"/>
      <c r="F6" s="125"/>
      <c r="G6" s="29"/>
      <c r="H6" s="256"/>
      <c r="I6" s="256"/>
      <c r="J6" s="256"/>
    </row>
    <row r="7" spans="1:14" ht="19.5">
      <c r="D7" s="28"/>
      <c r="E7" s="30" t="s">
        <v>122</v>
      </c>
      <c r="F7" s="127" t="s">
        <v>117</v>
      </c>
      <c r="G7" s="126"/>
      <c r="H7" s="256"/>
      <c r="I7" s="256"/>
      <c r="J7" s="256"/>
      <c r="N7" s="281"/>
    </row>
    <row r="8" spans="1:14" ht="3.75" customHeight="1">
      <c r="A8" s="31"/>
      <c r="D8" s="32"/>
      <c r="E8" s="30"/>
      <c r="F8" s="120"/>
      <c r="G8" s="33"/>
      <c r="H8" s="256"/>
      <c r="I8" s="256"/>
      <c r="J8" s="256"/>
      <c r="N8" s="281"/>
    </row>
    <row r="9" spans="1:14" ht="19.5">
      <c r="D9" s="28"/>
      <c r="E9" s="30" t="s">
        <v>123</v>
      </c>
      <c r="F9" s="129">
        <v>2020</v>
      </c>
      <c r="G9" s="128"/>
      <c r="H9" s="256"/>
      <c r="I9" s="256"/>
      <c r="J9" s="256"/>
      <c r="N9" s="281"/>
    </row>
    <row r="10" spans="1:14" ht="3.75" customHeight="1">
      <c r="A10" s="31"/>
      <c r="D10" s="32"/>
      <c r="E10" s="30"/>
      <c r="F10" s="120"/>
      <c r="G10" s="33"/>
      <c r="H10" s="256"/>
      <c r="I10" s="256"/>
      <c r="J10" s="256"/>
      <c r="N10" s="281"/>
    </row>
    <row r="11" spans="1:14" ht="19.5">
      <c r="D11" s="28"/>
      <c r="E11" s="138" t="s">
        <v>303</v>
      </c>
      <c r="F11" s="152" t="s">
        <v>306</v>
      </c>
      <c r="G11" s="128"/>
      <c r="H11" s="256"/>
      <c r="I11" s="256"/>
      <c r="J11" s="256"/>
      <c r="N11" s="281"/>
    </row>
    <row r="12" spans="1:14" ht="3.75" customHeight="1">
      <c r="A12" s="31"/>
      <c r="D12" s="32"/>
      <c r="E12" s="30"/>
      <c r="F12" s="120"/>
      <c r="G12" s="33"/>
      <c r="H12" s="256"/>
      <c r="I12" s="256"/>
      <c r="J12" s="256"/>
      <c r="N12" s="281"/>
    </row>
    <row r="13" spans="1:14" ht="45">
      <c r="D13" s="28"/>
      <c r="E13" s="138" t="s">
        <v>280</v>
      </c>
      <c r="F13" s="320" t="s">
        <v>560</v>
      </c>
      <c r="G13" s="128"/>
      <c r="H13" s="256">
        <v>2</v>
      </c>
      <c r="I13" s="256">
        <v>31352310</v>
      </c>
      <c r="J13" s="259">
        <v>26060.48</v>
      </c>
      <c r="N13" s="281"/>
    </row>
    <row r="14" spans="1:14" ht="3.75" customHeight="1">
      <c r="C14" s="35"/>
      <c r="D14" s="32"/>
      <c r="E14" s="37"/>
      <c r="F14" s="120"/>
      <c r="G14" s="34"/>
      <c r="H14" s="256"/>
      <c r="I14" s="256"/>
      <c r="J14" s="256"/>
      <c r="N14" s="281"/>
    </row>
    <row r="15" spans="1:14" ht="3.75" customHeight="1">
      <c r="C15" s="35"/>
      <c r="D15" s="32"/>
      <c r="E15" s="121"/>
      <c r="F15" s="122"/>
      <c r="G15" s="34"/>
      <c r="H15" s="256"/>
      <c r="I15" s="256"/>
      <c r="J15" s="256"/>
      <c r="N15" s="281"/>
    </row>
    <row r="16" spans="1:14" ht="19.5">
      <c r="C16" s="35"/>
      <c r="D16" s="36"/>
      <c r="E16" s="37" t="s">
        <v>151</v>
      </c>
      <c r="F16" s="268" t="s">
        <v>564</v>
      </c>
      <c r="G16" s="131"/>
      <c r="H16" s="257"/>
      <c r="I16" s="256"/>
      <c r="J16" s="258"/>
      <c r="N16" s="281"/>
    </row>
    <row r="17" spans="1:14" ht="19.5">
      <c r="C17" s="35"/>
      <c r="D17" s="36"/>
      <c r="E17" s="37" t="s">
        <v>124</v>
      </c>
      <c r="F17" s="132" t="s">
        <v>565</v>
      </c>
      <c r="G17" s="131"/>
      <c r="H17" s="257"/>
      <c r="I17" s="256"/>
      <c r="J17" s="258"/>
      <c r="N17" s="281"/>
    </row>
    <row r="18" spans="1:14" ht="19.5">
      <c r="C18" s="35"/>
      <c r="D18" s="36"/>
      <c r="E18" s="37" t="s">
        <v>125</v>
      </c>
      <c r="F18" s="132" t="s">
        <v>566</v>
      </c>
      <c r="G18" s="131"/>
      <c r="H18" s="257"/>
      <c r="I18" s="256"/>
      <c r="J18" s="258"/>
      <c r="N18" s="281"/>
    </row>
    <row r="19" spans="1:14" ht="22.5">
      <c r="D19" s="28"/>
      <c r="E19" s="138" t="s">
        <v>336</v>
      </c>
      <c r="F19" s="152"/>
      <c r="G19" s="128"/>
      <c r="H19" s="256"/>
      <c r="I19" s="256"/>
      <c r="J19" s="256"/>
      <c r="N19" s="281"/>
    </row>
    <row r="20" spans="1:14" ht="3.75" customHeight="1">
      <c r="A20" s="31"/>
      <c r="D20" s="32"/>
      <c r="E20" s="30"/>
      <c r="F20" s="120"/>
      <c r="G20" s="33"/>
      <c r="H20" s="256"/>
      <c r="I20" s="256"/>
      <c r="J20" s="256"/>
      <c r="N20" s="281"/>
    </row>
    <row r="21" spans="1:14" ht="19.5">
      <c r="D21" s="28"/>
      <c r="E21" s="30" t="s">
        <v>155</v>
      </c>
      <c r="F21" s="152" t="s">
        <v>514</v>
      </c>
      <c r="G21" s="128"/>
      <c r="H21" s="256"/>
      <c r="I21" s="256"/>
      <c r="J21" s="256"/>
      <c r="N21" s="281"/>
    </row>
    <row r="22" spans="1:14" ht="19.5">
      <c r="D22" s="28"/>
      <c r="E22" s="30" t="s">
        <v>156</v>
      </c>
      <c r="F22" s="152" t="s">
        <v>429</v>
      </c>
      <c r="G22" s="128"/>
      <c r="H22" s="256"/>
      <c r="I22" s="256"/>
      <c r="J22" s="256"/>
      <c r="N22" s="281"/>
    </row>
    <row r="23" spans="1:14" ht="3.75" customHeight="1">
      <c r="C23" s="35"/>
      <c r="D23" s="32"/>
      <c r="E23" s="37"/>
      <c r="F23" s="120"/>
      <c r="G23" s="34"/>
      <c r="H23" s="256"/>
      <c r="I23" s="256"/>
      <c r="J23" s="256"/>
      <c r="N23" s="281"/>
    </row>
    <row r="24" spans="1:14" ht="19.5">
      <c r="D24" s="28"/>
      <c r="E24" s="138" t="s">
        <v>279</v>
      </c>
      <c r="F24" s="130" t="s">
        <v>18</v>
      </c>
      <c r="G24" s="128"/>
      <c r="H24" s="256"/>
      <c r="I24" s="256"/>
      <c r="J24" s="256"/>
      <c r="N24" s="281"/>
    </row>
    <row r="25" spans="1:14" ht="3.75" customHeight="1">
      <c r="C25" s="35"/>
      <c r="D25" s="32"/>
      <c r="E25" s="37"/>
      <c r="F25" s="120"/>
      <c r="G25" s="34"/>
      <c r="H25" s="256"/>
      <c r="I25" s="256"/>
      <c r="J25" s="256"/>
      <c r="N25" s="281"/>
    </row>
    <row r="26" spans="1:14" ht="3.75" hidden="1" customHeight="1">
      <c r="C26" s="35"/>
      <c r="D26" s="32"/>
      <c r="E26" s="37"/>
      <c r="F26" s="120"/>
      <c r="G26" s="34"/>
      <c r="H26" s="256"/>
      <c r="I26" s="256"/>
      <c r="J26" s="256"/>
      <c r="N26" s="281"/>
    </row>
    <row r="27" spans="1:14" ht="3.75" hidden="1" customHeight="1">
      <c r="C27" s="35"/>
      <c r="D27" s="32"/>
      <c r="E27" s="37"/>
      <c r="F27" s="120"/>
      <c r="G27" s="34"/>
      <c r="H27" s="256"/>
      <c r="I27" s="256"/>
      <c r="J27" s="256"/>
      <c r="N27" s="281"/>
    </row>
    <row r="28" spans="1:14" ht="3.75" hidden="1" customHeight="1">
      <c r="C28" s="35"/>
      <c r="D28" s="32"/>
      <c r="E28" s="37"/>
      <c r="F28" s="120"/>
      <c r="G28" s="34"/>
      <c r="H28" s="256"/>
      <c r="I28" s="256"/>
      <c r="J28" s="256"/>
      <c r="N28" s="281"/>
    </row>
    <row r="29" spans="1:14" ht="3.75" hidden="1" customHeight="1">
      <c r="C29" s="35"/>
      <c r="D29" s="32"/>
      <c r="E29" s="37"/>
      <c r="F29" s="120"/>
      <c r="G29" s="34"/>
      <c r="H29" s="256"/>
      <c r="I29" s="256"/>
      <c r="J29" s="256"/>
      <c r="N29" s="281"/>
    </row>
    <row r="30" spans="1:14" ht="3.75" hidden="1" customHeight="1">
      <c r="C30" s="35"/>
      <c r="D30" s="32"/>
      <c r="E30" s="37"/>
      <c r="F30" s="120"/>
      <c r="G30" s="34"/>
      <c r="H30" s="256"/>
      <c r="I30" s="256"/>
      <c r="J30" s="256"/>
      <c r="N30" s="281"/>
    </row>
    <row r="31" spans="1:14" ht="19.5" customHeight="1">
      <c r="D31" s="28"/>
      <c r="E31" s="241" t="s">
        <v>330</v>
      </c>
      <c r="F31" s="235" t="s">
        <v>296</v>
      </c>
      <c r="G31" s="128"/>
      <c r="H31" s="256"/>
      <c r="I31" s="256"/>
      <c r="J31" s="256"/>
      <c r="N31" s="281"/>
    </row>
    <row r="32" spans="1:14" ht="3.75" customHeight="1">
      <c r="D32" s="28"/>
      <c r="E32" s="25"/>
      <c r="F32" s="242"/>
      <c r="G32" s="24"/>
      <c r="H32" s="256"/>
      <c r="I32" s="256"/>
      <c r="J32" s="256"/>
      <c r="N32" s="281"/>
    </row>
    <row r="33" spans="3:14" ht="19.5" customHeight="1">
      <c r="D33" s="28"/>
      <c r="E33" s="138" t="s">
        <v>326</v>
      </c>
      <c r="F33" s="155" t="s">
        <v>272</v>
      </c>
      <c r="G33" s="24"/>
      <c r="H33" s="256"/>
      <c r="I33" s="256"/>
      <c r="J33" s="256"/>
      <c r="N33" s="281"/>
    </row>
    <row r="34" spans="3:14" ht="3.75" customHeight="1">
      <c r="D34" s="28"/>
      <c r="E34" s="25"/>
      <c r="F34" s="242"/>
      <c r="G34" s="24"/>
      <c r="H34" s="256"/>
      <c r="I34" s="256"/>
      <c r="J34" s="256"/>
      <c r="N34" s="281"/>
    </row>
    <row r="35" spans="3:14" ht="19.5" customHeight="1">
      <c r="D35" s="28"/>
      <c r="E35" s="138" t="s">
        <v>349</v>
      </c>
      <c r="F35" s="321" t="s">
        <v>824</v>
      </c>
      <c r="G35" s="24"/>
      <c r="H35" s="256"/>
      <c r="I35" s="256"/>
      <c r="J35" s="256"/>
      <c r="N35" s="281"/>
    </row>
    <row r="36" spans="3:14" ht="3.75" customHeight="1">
      <c r="D36" s="28"/>
      <c r="E36" s="25"/>
      <c r="F36" s="242"/>
      <c r="G36" s="24"/>
      <c r="H36" s="256"/>
      <c r="I36" s="256"/>
      <c r="J36" s="256"/>
      <c r="N36" s="281"/>
    </row>
    <row r="37" spans="3:14" ht="19.5" customHeight="1">
      <c r="D37" s="28"/>
      <c r="E37" s="138" t="s">
        <v>366</v>
      </c>
      <c r="F37" s="235" t="s">
        <v>19</v>
      </c>
      <c r="G37" s="24"/>
      <c r="H37" s="256"/>
      <c r="I37" s="256"/>
      <c r="J37" s="256"/>
      <c r="N37" s="281"/>
    </row>
    <row r="38" spans="3:14" ht="3.75" customHeight="1">
      <c r="C38" s="35"/>
      <c r="D38" s="32"/>
      <c r="E38" s="37"/>
      <c r="F38" s="120"/>
      <c r="G38" s="34"/>
      <c r="H38" s="256"/>
      <c r="I38" s="256"/>
      <c r="J38" s="256"/>
      <c r="N38" s="281"/>
    </row>
    <row r="39" spans="3:14" ht="3.75" customHeight="1">
      <c r="C39" s="35"/>
      <c r="D39" s="32"/>
      <c r="E39" s="121"/>
      <c r="F39" s="122"/>
      <c r="G39" s="34"/>
      <c r="H39" s="256"/>
      <c r="I39" s="256"/>
      <c r="J39" s="256"/>
      <c r="N39" s="281"/>
    </row>
    <row r="40" spans="3:14" ht="19.5">
      <c r="D40" s="28"/>
      <c r="E40" s="138" t="s">
        <v>318</v>
      </c>
      <c r="F40" s="223" t="s">
        <v>561</v>
      </c>
      <c r="G40" s="128"/>
      <c r="H40" s="256"/>
      <c r="I40" s="256"/>
      <c r="J40" s="256"/>
      <c r="N40" s="281"/>
    </row>
    <row r="41" spans="3:14" ht="19.5" customHeight="1">
      <c r="D41" s="28"/>
      <c r="E41" s="138" t="s">
        <v>319</v>
      </c>
      <c r="F41" s="224" t="s">
        <v>562</v>
      </c>
      <c r="G41" s="128"/>
      <c r="H41" s="256"/>
      <c r="I41" s="256"/>
      <c r="J41" s="256"/>
      <c r="N41" s="281"/>
    </row>
    <row r="42" spans="3:14" ht="3.75" customHeight="1">
      <c r="D42" s="28"/>
      <c r="E42" s="30"/>
      <c r="F42" s="134"/>
      <c r="G42" s="24"/>
      <c r="H42" s="256"/>
      <c r="I42" s="256"/>
      <c r="J42" s="256"/>
      <c r="N42" s="281"/>
    </row>
    <row r="43" spans="3:14" ht="19.5" customHeight="1">
      <c r="D43" s="28"/>
      <c r="E43" s="30" t="s">
        <v>166</v>
      </c>
      <c r="F43" s="135" t="str">
        <f>CalcPeriod(date_start,date_end)</f>
        <v>12 лет 2 месяца</v>
      </c>
      <c r="G43" s="128"/>
      <c r="H43" s="256"/>
      <c r="I43" s="256"/>
      <c r="J43" s="256"/>
      <c r="N43" s="281"/>
    </row>
    <row r="44" spans="3:14" ht="3.75" customHeight="1">
      <c r="C44" s="35"/>
      <c r="D44" s="32"/>
      <c r="E44" s="37"/>
      <c r="F44" s="120"/>
      <c r="G44" s="34"/>
      <c r="H44" s="256"/>
      <c r="I44" s="256"/>
      <c r="J44" s="256"/>
      <c r="N44" s="281"/>
    </row>
    <row r="45" spans="3:14" ht="3.75" customHeight="1">
      <c r="C45" s="35"/>
      <c r="D45" s="32"/>
      <c r="E45" s="121"/>
      <c r="F45" s="122"/>
      <c r="G45" s="34"/>
      <c r="H45" s="256"/>
      <c r="I45" s="256"/>
      <c r="J45" s="256"/>
      <c r="N45" s="281"/>
    </row>
    <row r="46" spans="3:14" ht="22.5">
      <c r="D46" s="28"/>
      <c r="E46" s="138" t="s">
        <v>331</v>
      </c>
      <c r="F46" s="235" t="s">
        <v>568</v>
      </c>
      <c r="G46" s="24"/>
      <c r="H46" s="256"/>
      <c r="I46" s="256"/>
      <c r="J46" s="256"/>
      <c r="N46" s="281"/>
    </row>
    <row r="47" spans="3:14" ht="19.5" customHeight="1">
      <c r="D47" s="28"/>
      <c r="E47" s="138" t="s">
        <v>332</v>
      </c>
      <c r="F47" s="235" t="s">
        <v>432</v>
      </c>
      <c r="G47" s="24"/>
      <c r="H47" s="256"/>
      <c r="I47" s="256"/>
      <c r="J47" s="256"/>
      <c r="N47" s="281"/>
    </row>
    <row r="48" spans="3:14" ht="19.5" customHeight="1">
      <c r="D48" s="28"/>
      <c r="E48" s="138" t="s">
        <v>333</v>
      </c>
      <c r="F48" s="235" t="s">
        <v>569</v>
      </c>
      <c r="G48" s="24"/>
      <c r="H48" s="256"/>
      <c r="I48" s="256"/>
      <c r="J48" s="256"/>
      <c r="N48" s="281"/>
    </row>
    <row r="49" spans="1:14" ht="19.5" customHeight="1">
      <c r="D49" s="28"/>
      <c r="E49" s="138" t="s">
        <v>334</v>
      </c>
      <c r="F49" s="261" t="s">
        <v>570</v>
      </c>
      <c r="G49" s="24"/>
      <c r="H49" s="256"/>
      <c r="I49" s="256"/>
      <c r="J49" s="256"/>
      <c r="N49" s="281"/>
    </row>
    <row r="50" spans="1:14" ht="22.5">
      <c r="D50" s="28"/>
      <c r="E50" s="138" t="s">
        <v>385</v>
      </c>
      <c r="F50" s="267" t="s">
        <v>571</v>
      </c>
      <c r="G50" s="24"/>
      <c r="H50" s="256"/>
      <c r="I50" s="256"/>
      <c r="J50" s="256"/>
      <c r="N50" s="281"/>
    </row>
    <row r="51" spans="1:14" ht="22.5">
      <c r="D51" s="28"/>
      <c r="E51" s="138" t="str">
        <f>"Ссылка на обосновывающие материалы (на дату представления плана на " &amp; god &amp; ")"</f>
        <v>Ссылка на обосновывающие материалы (на дату представления плана на 2020)</v>
      </c>
      <c r="F51" s="303" t="s">
        <v>1040</v>
      </c>
      <c r="G51" s="24"/>
      <c r="H51" s="256"/>
      <c r="I51" s="256"/>
      <c r="J51" s="256"/>
      <c r="N51" s="281"/>
    </row>
    <row r="52" spans="1:14" ht="3.75" customHeight="1">
      <c r="C52" s="35"/>
      <c r="D52" s="32"/>
      <c r="E52" s="37"/>
      <c r="F52" s="120"/>
      <c r="G52" s="34"/>
      <c r="H52" s="256"/>
      <c r="I52" s="256"/>
      <c r="J52" s="256"/>
      <c r="N52" s="281"/>
    </row>
    <row r="53" spans="1:14" ht="3.75" customHeight="1">
      <c r="C53" s="35"/>
      <c r="D53" s="32"/>
      <c r="E53" s="121"/>
      <c r="F53" s="122"/>
      <c r="G53" s="34"/>
      <c r="H53" s="256"/>
      <c r="I53" s="256"/>
      <c r="J53" s="256"/>
      <c r="N53" s="281"/>
    </row>
    <row r="54" spans="1:14" ht="22.5">
      <c r="D54" s="28"/>
      <c r="E54" s="138" t="s">
        <v>343</v>
      </c>
      <c r="F54" s="323" t="s">
        <v>1007</v>
      </c>
      <c r="G54" s="24"/>
      <c r="H54" s="256"/>
      <c r="I54" s="256"/>
      <c r="J54" s="256"/>
      <c r="N54" s="281"/>
    </row>
    <row r="55" spans="1:14" ht="25.5" customHeight="1">
      <c r="D55" s="28"/>
      <c r="E55" s="138" t="s">
        <v>354</v>
      </c>
      <c r="F55" s="303" t="s">
        <v>1040</v>
      </c>
      <c r="G55" s="24"/>
      <c r="H55" s="256"/>
      <c r="I55" s="256"/>
      <c r="J55" s="256"/>
      <c r="N55" s="281"/>
    </row>
    <row r="56" spans="1:14" ht="3.75" hidden="1" customHeight="1">
      <c r="C56" s="35"/>
      <c r="D56" s="32"/>
      <c r="E56" s="37"/>
      <c r="F56" s="120"/>
      <c r="G56" s="34"/>
      <c r="H56" s="256"/>
      <c r="I56" s="256"/>
      <c r="J56" s="256"/>
      <c r="N56" s="281"/>
    </row>
    <row r="57" spans="1:14" ht="3.75" hidden="1" customHeight="1">
      <c r="C57" s="35"/>
      <c r="D57" s="32"/>
      <c r="E57" s="121"/>
      <c r="F57" s="122"/>
      <c r="G57" s="34"/>
      <c r="H57" s="256"/>
      <c r="I57" s="256"/>
      <c r="J57" s="256"/>
      <c r="N57" s="281"/>
    </row>
    <row r="58" spans="1:14" ht="19.5" hidden="1">
      <c r="D58" s="28"/>
      <c r="E58" s="138" t="s">
        <v>288</v>
      </c>
      <c r="F58" s="270"/>
      <c r="G58" s="24"/>
      <c r="H58" s="256"/>
      <c r="I58" s="256"/>
      <c r="J58" s="256"/>
      <c r="N58" s="281"/>
    </row>
    <row r="59" spans="1:14" ht="19.5" hidden="1">
      <c r="D59" s="28"/>
      <c r="E59" s="138" t="s">
        <v>341</v>
      </c>
      <c r="F59" s="271" t="s">
        <v>154</v>
      </c>
      <c r="G59" s="24"/>
      <c r="H59" s="256"/>
      <c r="I59" s="256"/>
      <c r="J59" s="256"/>
      <c r="N59" s="281"/>
    </row>
    <row r="60" spans="1:14" ht="25.5" hidden="1" customHeight="1">
      <c r="D60" s="28"/>
      <c r="E60" s="138" t="s">
        <v>293</v>
      </c>
      <c r="F60" s="324" t="s">
        <v>154</v>
      </c>
      <c r="G60" s="24"/>
      <c r="H60" s="256"/>
      <c r="I60" s="256"/>
      <c r="J60" s="256"/>
      <c r="N60" s="281"/>
    </row>
    <row r="61" spans="1:14" ht="3.75" hidden="1" customHeight="1">
      <c r="D61" s="28"/>
      <c r="E61" s="30"/>
      <c r="F61" s="133"/>
      <c r="G61" s="24"/>
      <c r="H61" s="256"/>
      <c r="I61" s="256"/>
      <c r="J61" s="256"/>
      <c r="N61" s="281"/>
    </row>
    <row r="62" spans="1:14" ht="12.75" customHeight="1">
      <c r="A62" s="39"/>
      <c r="D62" s="24"/>
      <c r="E62" s="121"/>
      <c r="F62" s="122" t="s">
        <v>160</v>
      </c>
      <c r="G62" s="33"/>
      <c r="H62" s="256"/>
      <c r="I62" s="256"/>
      <c r="J62" s="256"/>
      <c r="N62" s="281"/>
    </row>
    <row r="63" spans="1:14" ht="20.100000000000001" customHeight="1">
      <c r="A63" s="39"/>
      <c r="B63" s="40"/>
      <c r="D63" s="41"/>
      <c r="E63" s="38" t="s">
        <v>149</v>
      </c>
      <c r="F63" s="326" t="s">
        <v>1035</v>
      </c>
      <c r="G63" s="136"/>
      <c r="H63" s="256"/>
      <c r="I63" s="256"/>
      <c r="J63" s="256"/>
      <c r="N63" s="281"/>
    </row>
    <row r="64" spans="1:14" ht="20.100000000000001" customHeight="1">
      <c r="A64" s="39"/>
      <c r="B64" s="40"/>
      <c r="D64" s="41"/>
      <c r="E64" s="38" t="s">
        <v>150</v>
      </c>
      <c r="F64" s="130" t="s">
        <v>1035</v>
      </c>
      <c r="G64" s="136"/>
      <c r="H64" s="256"/>
      <c r="I64" s="256"/>
      <c r="J64" s="256"/>
      <c r="N64" s="281"/>
    </row>
    <row r="65" spans="1:14" ht="22.5">
      <c r="A65" s="39"/>
      <c r="D65" s="24"/>
      <c r="F65" s="137" t="s">
        <v>16</v>
      </c>
      <c r="G65" s="33"/>
      <c r="H65" s="256"/>
      <c r="I65" s="256"/>
      <c r="J65" s="256"/>
      <c r="N65" s="281"/>
    </row>
    <row r="66" spans="1:14" ht="20.100000000000001" customHeight="1">
      <c r="A66" s="39"/>
      <c r="B66" s="40"/>
      <c r="D66" s="41"/>
      <c r="E66" s="38" t="s">
        <v>29</v>
      </c>
      <c r="F66" s="326" t="s">
        <v>1036</v>
      </c>
      <c r="G66" s="136"/>
      <c r="H66" s="256"/>
      <c r="I66" s="256"/>
      <c r="J66" s="256"/>
      <c r="N66" s="281"/>
    </row>
    <row r="67" spans="1:14" ht="20.100000000000001" customHeight="1">
      <c r="A67" s="39"/>
      <c r="B67" s="40"/>
      <c r="D67" s="41"/>
      <c r="E67" s="38" t="s">
        <v>31</v>
      </c>
      <c r="F67" s="326" t="s">
        <v>1037</v>
      </c>
      <c r="G67" s="136"/>
      <c r="H67" s="256"/>
      <c r="I67" s="256"/>
      <c r="J67" s="256"/>
      <c r="N67" s="281"/>
    </row>
    <row r="68" spans="1:14" ht="20.100000000000001" customHeight="1">
      <c r="A68" s="39"/>
      <c r="B68" s="40"/>
      <c r="D68" s="41"/>
      <c r="E68" s="38" t="s">
        <v>30</v>
      </c>
      <c r="F68" s="326" t="s">
        <v>1038</v>
      </c>
      <c r="G68" s="136"/>
      <c r="H68" s="256"/>
      <c r="I68" s="256"/>
      <c r="J68" s="256"/>
      <c r="N68" s="281"/>
    </row>
    <row r="69" spans="1:14" ht="20.100000000000001" customHeight="1">
      <c r="A69" s="39"/>
      <c r="B69" s="40"/>
      <c r="D69" s="41"/>
      <c r="E69" s="38" t="s">
        <v>32</v>
      </c>
      <c r="F69" s="327" t="s">
        <v>1039</v>
      </c>
      <c r="G69" s="136"/>
      <c r="H69" s="256"/>
      <c r="I69" s="256"/>
      <c r="J69" s="256"/>
      <c r="N69" s="281"/>
    </row>
    <row r="70" spans="1:14" ht="3.75" customHeight="1">
      <c r="E70" s="25"/>
      <c r="F70" s="199"/>
    </row>
  </sheetData>
  <sheetProtection password="FA9C" sheet="1" objects="1" scenarios="1" formatColumns="0" formatRows="0" autoFilter="0"/>
  <dataConsolidate leftLabels="1"/>
  <mergeCells count="1">
    <mergeCell ref="E5:F5"/>
  </mergeCells>
  <phoneticPr fontId="0" type="noConversion"/>
  <dataValidations count="11">
    <dataValidation allowBlank="1" errorTitle="Ошибка" error="Выберите значение из списка" prompt="Выберите значение из списка" sqref="F21:F22 F19"/>
    <dataValidation type="textLength" operator="lessThanOrEqual" allowBlank="1" showInputMessage="1" showErrorMessage="1" errorTitle="Ошибка" error="Допускается ввод не более 900 символов!" sqref="F66:F69 F63:F64 F46:F48 F59">
      <formula1>900</formula1>
    </dataValidation>
    <dataValidation type="list" operator="lessThanOrEqual" allowBlank="1" showInputMessage="1" showErrorMessage="1" errorTitle="Ошибка" error="Необходимо выбрать значение из списка!" prompt="Необходимо выбрать значение из списка" sqref="F24 F37">
      <formula1>logical</formula1>
    </dataValidation>
    <dataValidation allowBlank="1" showInputMessage="1" showErrorMessage="1" errorTitle="Ошибка" prompt="Для выбора изменений ИП необходимо два раза нажать левую кнопку мыши!" sqref="F54"/>
    <dataValidation type="list" showInputMessage="1" showErrorMessage="1" errorTitle="Внимание" error="Выберите значение из списка" prompt="Выберите значение из списка" sqref="F33">
      <formula1>spr_pok_kach</formula1>
    </dataValidation>
    <dataValidation allowBlank="1" showInputMessage="1" showErrorMessage="1" promptTitle="Ввод" prompt="Для выбора ИП необходимо два раза нажать левую кнопку мыши!" sqref="F13"/>
    <dataValidation type="textLength" operator="lessThanOrEqual" allowBlank="1" showInputMessage="1" showErrorMessage="1" errorTitle="Ошибка" error="Допускается ввод не более 900 символов!" prompt="Для перехода по ссылке необходимо два раза нажать левую кнопку мыши!" sqref="F60 F55 F50:F51">
      <formula1>900</formula1>
    </dataValidation>
    <dataValidation type="list" operator="lessThanOrEqual" allowBlank="1" showInputMessage="1" showErrorMessage="1" errorTitle="Ошибка" error="Необходимо выбрать значение из списка!" prompt="Выберите значение из списка" sqref="F31">
      <formula1>spr_ip_type_list</formula1>
    </dataValidation>
    <dataValidation allowBlank="1" showInputMessage="1" showErrorMessage="1" errorTitle="Ошибка" prompt="Для выбора причин прекращения действия ИП необходимо два раза нажать левую кнопку мыши!" sqref="F58"/>
    <dataValidation type="list" showInputMessage="1" showErrorMessage="1" errorTitle="Внимание" error="Выберите значение из списка" prompt="Выберите значение из списка" sqref="F35">
      <formula1>spr_ks</formula1>
    </dataValidation>
    <dataValidation allowBlank="1" sqref="F11"/>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02">
    <tabColor theme="3" tint="0.59999389629810485"/>
  </sheetPr>
  <dimension ref="C1:M10"/>
  <sheetViews>
    <sheetView showGridLines="0" topLeftCell="C1" workbookViewId="0">
      <pane ySplit="8" topLeftCell="A9" activePane="bottomLeft" state="frozen"/>
      <selection activeCell="C4" sqref="C4"/>
      <selection pane="bottomLeft" activeCell="E9" sqref="E9"/>
    </sheetView>
  </sheetViews>
  <sheetFormatPr defaultRowHeight="11.25"/>
  <cols>
    <col min="1" max="2" width="0" hidden="1" customWidth="1"/>
    <col min="3" max="3" width="4.85546875" customWidth="1"/>
    <col min="5" max="6" width="39.42578125" customWidth="1"/>
    <col min="7" max="7" width="18.42578125" customWidth="1"/>
    <col min="8" max="8" width="48.42578125" customWidth="1"/>
    <col min="9" max="9" width="31.5703125" customWidth="1"/>
    <col min="10" max="10" width="32" customWidth="1"/>
  </cols>
  <sheetData>
    <row r="1" spans="3:13" hidden="1">
      <c r="D1" s="233"/>
      <c r="E1" s="233"/>
      <c r="F1" s="233"/>
      <c r="G1" s="233"/>
      <c r="H1" s="233"/>
      <c r="I1" s="260"/>
    </row>
    <row r="2" spans="3:13" hidden="1">
      <c r="D2" s="233"/>
      <c r="E2" s="233"/>
      <c r="F2" s="233"/>
      <c r="G2" s="233"/>
      <c r="H2" s="233"/>
    </row>
    <row r="3" spans="3:13" hidden="1">
      <c r="D3" s="233"/>
      <c r="E3" s="233"/>
      <c r="F3" s="233"/>
      <c r="G3" s="233"/>
      <c r="H3" s="233"/>
    </row>
    <row r="4" spans="3:13" ht="12.75">
      <c r="D4" s="214" t="s">
        <v>323</v>
      </c>
      <c r="E4" s="233"/>
      <c r="F4" s="233"/>
      <c r="G4" s="233"/>
      <c r="H4" s="233"/>
    </row>
    <row r="5" spans="3:13" ht="12.75">
      <c r="D5" s="203" t="str">
        <f>region_name &amp; " " &amp; org</f>
        <v>Ярославская область ООО "Рыбинская генерация"</v>
      </c>
      <c r="E5" s="233"/>
      <c r="F5" s="233"/>
      <c r="G5" s="233"/>
    </row>
    <row r="6" spans="3:13">
      <c r="D6" s="233"/>
      <c r="E6" s="233"/>
      <c r="F6" s="233"/>
      <c r="G6" s="233"/>
    </row>
    <row r="7" spans="3:13" ht="15" customHeight="1">
      <c r="C7" s="251" t="s">
        <v>268</v>
      </c>
      <c r="D7" s="226" t="s">
        <v>36</v>
      </c>
      <c r="E7" s="225" t="s">
        <v>157</v>
      </c>
      <c r="F7" s="225" t="s">
        <v>158</v>
      </c>
      <c r="G7" s="227" t="s">
        <v>159</v>
      </c>
      <c r="H7" s="234" t="s">
        <v>265</v>
      </c>
      <c r="I7" s="244" t="s">
        <v>329</v>
      </c>
    </row>
    <row r="8" spans="3:13" ht="15" hidden="1" customHeight="1">
      <c r="D8" s="98">
        <v>0</v>
      </c>
      <c r="E8" s="98"/>
      <c r="F8" s="114"/>
      <c r="G8" s="114"/>
    </row>
    <row r="9" spans="3:13" ht="15" customHeight="1">
      <c r="C9" s="246"/>
      <c r="D9" s="232">
        <v>1</v>
      </c>
      <c r="E9" s="318" t="s">
        <v>825</v>
      </c>
      <c r="F9" s="319" t="s">
        <v>825</v>
      </c>
      <c r="G9" s="266" t="s">
        <v>766</v>
      </c>
      <c r="H9" s="236" t="str">
        <f xml:space="preserve"> IFERROR(IF(LEN(G9)=0,"",VLOOKUP(G9,OKTMO_TYPE_LIST,2,FALSE)),"МО отсутствует")</f>
        <v>городской округ</v>
      </c>
      <c r="I9" s="245" t="s">
        <v>938</v>
      </c>
      <c r="J9" s="322" t="s">
        <v>335</v>
      </c>
      <c r="K9" s="263"/>
      <c r="L9" s="263"/>
      <c r="M9" s="263" t="s">
        <v>1005</v>
      </c>
    </row>
    <row r="10" spans="3:13" ht="15" customHeight="1">
      <c r="D10" s="228"/>
      <c r="E10" s="231" t="s">
        <v>154</v>
      </c>
      <c r="F10" s="229"/>
      <c r="G10" s="229"/>
      <c r="H10" s="229"/>
      <c r="I10" s="230"/>
    </row>
  </sheetData>
  <sheetProtection password="FA9C" sheet="1" objects="1" scenarios="1" formatColumns="0" formatRows="0" autoFilter="0"/>
  <dataValidations count="1">
    <dataValidation type="list" allowBlank="1" showInputMessage="1" showErrorMessage="1" errorTitle="Ошибка" error="Выберите значение из списка" prompt="Выберите значение из списка" sqref="E9">
      <formula1>MR_LIST</formula1>
    </dataValidation>
  </dataValidation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01">
    <tabColor theme="3" tint="0.39997558519241921"/>
    <pageSetUpPr fitToPage="1"/>
  </sheetPr>
  <dimension ref="A1:BZ522"/>
  <sheetViews>
    <sheetView showGridLines="0" tabSelected="1" zoomScale="90" zoomScaleNormal="90" workbookViewId="0">
      <pane ySplit="8" topLeftCell="A9" activePane="bottomLeft" state="frozen"/>
      <selection activeCell="C4" sqref="C4"/>
      <selection pane="bottomLeft" activeCell="AR28" sqref="AR28"/>
    </sheetView>
  </sheetViews>
  <sheetFormatPr defaultColWidth="10.5703125" defaultRowHeight="11.25"/>
  <cols>
    <col min="1" max="2" width="9.140625" style="44" hidden="1" customWidth="1"/>
    <col min="3" max="3" width="4.85546875" style="44" customWidth="1"/>
    <col min="4" max="4" width="6.7109375" style="44" customWidth="1"/>
    <col min="5" max="5" width="39.7109375" style="44" customWidth="1"/>
    <col min="6" max="6" width="29.140625" style="44" customWidth="1"/>
    <col min="7" max="7" width="25.85546875" style="44" customWidth="1"/>
    <col min="8" max="10" width="16.42578125" style="44" customWidth="1"/>
    <col min="11" max="13" width="14.5703125" style="44" customWidth="1"/>
    <col min="14" max="15" width="5" style="44" customWidth="1"/>
    <col min="16" max="16" width="19.140625" style="44" customWidth="1"/>
    <col min="17" max="30" width="15.28515625" style="44" customWidth="1"/>
    <col min="31" max="31" width="3.5703125" style="44" customWidth="1"/>
    <col min="32" max="32" width="5.140625" style="44" customWidth="1"/>
    <col min="33" max="33" width="22.5703125" style="44" customWidth="1"/>
    <col min="34" max="34" width="14.7109375" style="44" customWidth="1"/>
    <col min="35" max="35" width="67.5703125" style="44" customWidth="1"/>
    <col min="36" max="42" width="14.7109375" style="44" customWidth="1"/>
    <col min="43" max="65" width="15.7109375" style="44" customWidth="1"/>
    <col min="66" max="66" width="15.7109375" customWidth="1"/>
    <col min="67" max="70" width="23.85546875" style="44" customWidth="1"/>
    <col min="71" max="16384" width="10.5703125" style="44"/>
  </cols>
  <sheetData>
    <row r="1" spans="3:71" ht="16.5" hidden="1" customHeight="1"/>
    <row r="2" spans="3:71" ht="16.5" hidden="1" customHeight="1">
      <c r="E2" s="44">
        <v>1</v>
      </c>
    </row>
    <row r="3" spans="3:71">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36" t="str">
        <f>"Размер средств по инвестиционной программе, учтенных в НВВ на " &amp; god &amp; " год, тыс.руб."</f>
        <v>Размер средств по инвестиционной программе, учтенных в НВВ на 2020 год, тыс.руб.</v>
      </c>
      <c r="AE3" s="436"/>
      <c r="AF3" s="436"/>
      <c r="AG3" s="436"/>
      <c r="AH3" s="436"/>
      <c r="AI3" s="436"/>
      <c r="AJ3" s="436"/>
      <c r="AK3" s="436"/>
      <c r="AL3" s="436"/>
      <c r="AM3" s="436"/>
      <c r="AN3" s="436"/>
      <c r="AO3" s="436"/>
      <c r="AP3" s="436"/>
      <c r="AQ3" s="302">
        <f>AV9</f>
        <v>0</v>
      </c>
      <c r="AR3" s="46"/>
      <c r="AS3" s="46"/>
      <c r="AT3" s="46"/>
      <c r="AU3" s="46"/>
      <c r="AV3" s="46"/>
      <c r="AW3" s="46"/>
      <c r="AX3" s="46"/>
      <c r="AY3" s="46"/>
      <c r="AZ3" s="46"/>
      <c r="BA3" s="46"/>
      <c r="BB3" s="46"/>
      <c r="BC3" s="46"/>
      <c r="BD3" s="53"/>
      <c r="BE3" s="53"/>
      <c r="BF3" s="53"/>
      <c r="BG3" s="53"/>
      <c r="BH3" s="53"/>
      <c r="BI3" s="53"/>
      <c r="BJ3" s="53"/>
      <c r="BK3" s="53"/>
      <c r="BL3" s="53"/>
      <c r="BM3" s="53"/>
    </row>
    <row r="4" spans="3:71" ht="12.75" customHeight="1">
      <c r="C4" s="45"/>
      <c r="D4" s="214" t="str">
        <f xml:space="preserve"> "Справка о финансировании в тыс.руб " &amp; IF(nds = "да", "(c НДС)", "(без НДС)")</f>
        <v>Справка о финансировании в тыс.руб (c НДС)</v>
      </c>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436" t="str">
        <f>"Размер средств, исключаемых из НВВ на " &amp; god &amp; " год, в связи с неисполнением ИП, тыс. руб."</f>
        <v>Размер средств, исключаемых из НВВ на 2020 год, в связи с неисполнением ИП, тыс. руб.</v>
      </c>
      <c r="AE4" s="436"/>
      <c r="AF4" s="436"/>
      <c r="AG4" s="436"/>
      <c r="AH4" s="436"/>
      <c r="AI4" s="436"/>
      <c r="AJ4" s="436"/>
      <c r="AK4" s="436"/>
      <c r="AL4" s="436"/>
      <c r="AM4" s="436"/>
      <c r="AN4" s="436"/>
      <c r="AO4" s="436"/>
      <c r="AP4" s="436"/>
      <c r="AQ4" s="316">
        <f>AU9</f>
        <v>0</v>
      </c>
      <c r="AR4" s="54"/>
      <c r="AS4" s="54"/>
      <c r="AT4" s="54"/>
      <c r="AU4" s="54"/>
      <c r="AV4" s="54"/>
      <c r="AW4" s="54"/>
      <c r="AX4" s="54"/>
      <c r="AY4" s="54"/>
      <c r="AZ4" s="54"/>
      <c r="BA4" s="54"/>
      <c r="BB4" s="54"/>
      <c r="BC4" s="54"/>
      <c r="BD4" s="47"/>
      <c r="BE4" s="47"/>
    </row>
    <row r="5" spans="3:71" ht="12.75">
      <c r="C5" s="45"/>
      <c r="D5" s="203" t="str">
        <f>region_name &amp; " " &amp; org</f>
        <v>Ярославская область ООО "Рыбинская генерация"</v>
      </c>
      <c r="E5" s="204"/>
      <c r="F5" s="204"/>
      <c r="G5" s="204"/>
      <c r="H5" s="204"/>
      <c r="I5" s="204"/>
      <c r="J5" s="204"/>
      <c r="K5" s="204"/>
      <c r="L5" s="204"/>
      <c r="M5" s="204"/>
      <c r="N5" s="204"/>
      <c r="O5" s="204"/>
      <c r="P5" s="204"/>
      <c r="Q5" s="204"/>
      <c r="R5" s="204"/>
      <c r="S5" s="204"/>
      <c r="T5" s="204"/>
      <c r="U5" s="204"/>
      <c r="V5" s="204"/>
      <c r="W5" s="204"/>
      <c r="X5" s="204"/>
      <c r="Y5" s="204"/>
      <c r="Z5" s="204"/>
      <c r="AA5" s="247"/>
      <c r="AB5" s="247"/>
      <c r="AC5" s="247"/>
      <c r="AD5" s="436" t="s">
        <v>381</v>
      </c>
      <c r="AE5" s="436"/>
      <c r="AF5" s="436"/>
      <c r="AG5" s="436"/>
      <c r="AH5" s="436"/>
      <c r="AI5" s="436"/>
      <c r="AJ5" s="436"/>
      <c r="AK5" s="436"/>
      <c r="AL5" s="436"/>
      <c r="AM5" s="436"/>
      <c r="AN5" s="436"/>
      <c r="AO5" s="436"/>
      <c r="AP5" s="436"/>
      <c r="AQ5" s="103">
        <f>ip_cost</f>
        <v>26060.48</v>
      </c>
      <c r="AR5" s="286"/>
      <c r="AS5" s="51"/>
      <c r="AT5" s="51"/>
      <c r="AU5" s="51"/>
      <c r="AV5" s="48"/>
      <c r="AW5" s="51"/>
      <c r="AX5" s="51"/>
      <c r="AY5" s="51"/>
      <c r="AZ5" s="51"/>
      <c r="BA5" s="51"/>
      <c r="BB5" s="51"/>
      <c r="BC5" s="51"/>
      <c r="BD5" s="47"/>
      <c r="BE5" s="47"/>
    </row>
    <row r="6" spans="3:71">
      <c r="C6" s="45"/>
      <c r="D6" s="45"/>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284"/>
      <c r="AG6" s="284"/>
      <c r="AH6" s="284"/>
      <c r="AI6" s="284"/>
      <c r="AJ6" s="284"/>
      <c r="AK6" s="284"/>
      <c r="AL6" s="284"/>
      <c r="AM6" s="284"/>
      <c r="AN6" s="284"/>
      <c r="AO6" s="284"/>
      <c r="AP6" s="284"/>
      <c r="AQ6" s="287"/>
      <c r="AR6" s="284"/>
      <c r="AS6" s="284"/>
      <c r="AT6" s="284"/>
      <c r="AU6" s="307"/>
      <c r="AV6" s="301"/>
      <c r="AW6" s="284"/>
      <c r="AX6" s="284"/>
      <c r="AY6" s="284"/>
      <c r="AZ6" s="284"/>
      <c r="BA6" s="284"/>
      <c r="BB6" s="284"/>
      <c r="BC6" s="284"/>
      <c r="BD6" s="45"/>
      <c r="BE6" s="45"/>
      <c r="BF6" s="48"/>
      <c r="BG6" s="48"/>
      <c r="BH6" s="48"/>
      <c r="BI6" s="48"/>
      <c r="BJ6" s="48"/>
      <c r="BK6" s="48"/>
      <c r="BL6" s="48"/>
      <c r="BM6" s="48"/>
      <c r="BN6" s="282"/>
    </row>
    <row r="7" spans="3:71" ht="40.5" customHeight="1">
      <c r="C7" s="45"/>
      <c r="D7" s="427" t="s">
        <v>36</v>
      </c>
      <c r="E7" s="427" t="s">
        <v>195</v>
      </c>
      <c r="F7" s="427" t="s">
        <v>196</v>
      </c>
      <c r="G7" s="433" t="s">
        <v>163</v>
      </c>
      <c r="H7" s="424" t="s">
        <v>314</v>
      </c>
      <c r="I7" s="425"/>
      <c r="J7" s="425"/>
      <c r="K7" s="433" t="s">
        <v>254</v>
      </c>
      <c r="L7" s="424" t="s">
        <v>266</v>
      </c>
      <c r="M7" s="433" t="s">
        <v>267</v>
      </c>
      <c r="N7" s="429" t="s">
        <v>315</v>
      </c>
      <c r="O7" s="430"/>
      <c r="P7" s="424" t="s">
        <v>281</v>
      </c>
      <c r="Q7" s="424" t="s">
        <v>308</v>
      </c>
      <c r="R7" s="424" t="s">
        <v>309</v>
      </c>
      <c r="S7" s="424" t="s">
        <v>310</v>
      </c>
      <c r="T7" s="425"/>
      <c r="U7" s="425"/>
      <c r="V7" s="425"/>
      <c r="W7" s="425"/>
      <c r="X7" s="425"/>
      <c r="Y7" s="425"/>
      <c r="Z7" s="424" t="s">
        <v>314</v>
      </c>
      <c r="AA7" s="425"/>
      <c r="AB7" s="425"/>
      <c r="AC7" s="425"/>
      <c r="AD7" s="425"/>
      <c r="AE7" s="429" t="s">
        <v>316</v>
      </c>
      <c r="AF7" s="430"/>
      <c r="AG7" s="433" t="s">
        <v>161</v>
      </c>
      <c r="AH7" s="424" t="s">
        <v>363</v>
      </c>
      <c r="AI7" s="424" t="s">
        <v>369</v>
      </c>
      <c r="AJ7" s="424" t="s">
        <v>367</v>
      </c>
      <c r="AK7" s="424" t="s">
        <v>368</v>
      </c>
      <c r="AL7" s="424" t="s">
        <v>370</v>
      </c>
      <c r="AM7" s="424" t="s">
        <v>371</v>
      </c>
      <c r="AN7" s="424" t="s">
        <v>372</v>
      </c>
      <c r="AO7" s="424" t="s">
        <v>373</v>
      </c>
      <c r="AP7" s="424" t="s">
        <v>283</v>
      </c>
      <c r="AQ7" s="424" t="s">
        <v>298</v>
      </c>
      <c r="AR7" s="424" t="s">
        <v>344</v>
      </c>
      <c r="AS7" s="424" t="s">
        <v>300</v>
      </c>
      <c r="AT7" s="424" t="s">
        <v>301</v>
      </c>
      <c r="AU7" s="424" t="s">
        <v>388</v>
      </c>
      <c r="AV7" s="424" t="str">
        <f>"Размер средств, исключаемых из НВВ на " &amp; god &amp; " год, в связи с неисполнением ИП"</f>
        <v>Размер средств, исключаемых из НВВ на 2020 год, в связи с неисполнением ИП</v>
      </c>
      <c r="AW7" s="283" t="str">
        <f>"Утверждено на " &amp; god &amp; " (план)"</f>
        <v>Утверждено на 2020 (план)</v>
      </c>
      <c r="AX7" s="283" t="str">
        <f>"Утверждено на " &amp; god &amp; " (корректировка)"</f>
        <v>Утверждено на 2020 (корректировка)</v>
      </c>
      <c r="AY7" s="283" t="str">
        <f>"Утверждено на " &amp; god &amp; " (дельта)"</f>
        <v>Утверждено на 2020 (дельта)</v>
      </c>
      <c r="AZ7" s="283" t="str">
        <f>"Утверждено на " &amp; god+1 &amp; " (план)"</f>
        <v>Утверждено на 2021 (план)</v>
      </c>
      <c r="BA7" s="283" t="str">
        <f>"Утверждено на " &amp; god+1 &amp; " (корректировка)"</f>
        <v>Утверждено на 2021 (корректировка)</v>
      </c>
      <c r="BB7" s="283" t="str">
        <f>"Утверждено на " &amp; god+1 &amp; " (дельта)"</f>
        <v>Утверждено на 2021 (дельта)</v>
      </c>
      <c r="BC7" s="283" t="str">
        <f>"Утверждено на " &amp; god+2 &amp; " (план)"</f>
        <v>Утверждено на 2022 (план)</v>
      </c>
      <c r="BD7" s="283" t="str">
        <f>"Утверждено на " &amp; god+2 &amp; " (корректировка)"</f>
        <v>Утверждено на 2022 (корректировка)</v>
      </c>
      <c r="BE7" s="283" t="str">
        <f>"Утверждено на " &amp; god+2 &amp; " (дельта)"</f>
        <v>Утверждено на 2022 (дельта)</v>
      </c>
      <c r="BF7" s="283" t="str">
        <f>"Утверждено на " &amp; god+3 &amp; " (план)"</f>
        <v>Утверждено на 2023 (план)</v>
      </c>
      <c r="BG7" s="283" t="str">
        <f>"Утверждено на " &amp; god+3 &amp; " (корректировка)"</f>
        <v>Утверждено на 2023 (корректировка)</v>
      </c>
      <c r="BH7" s="283" t="str">
        <f>"Утверждено на " &amp; god+3 &amp; " (дельта)"</f>
        <v>Утверждено на 2023 (дельта)</v>
      </c>
      <c r="BI7" s="283" t="str">
        <f>"Утверждено на " &amp; god+4 &amp; " (план)"</f>
        <v>Утверждено на 2024 (план)</v>
      </c>
      <c r="BJ7" s="283" t="str">
        <f>"Утверждено на " &amp; god+4 &amp; " (корректировка)"</f>
        <v>Утверждено на 2024 (корректировка)</v>
      </c>
      <c r="BK7" s="283" t="str">
        <f>"Утверждено на " &amp; god+4 &amp; " (дельта)"</f>
        <v>Утверждено на 2024 (дельта)</v>
      </c>
      <c r="BL7" s="424" t="str">
        <f>"Утверждено на оставшийся период (план)"</f>
        <v>Утверждено на оставшийся период (план)</v>
      </c>
      <c r="BM7" s="424" t="str">
        <f>"Утверждено на оставшийся период (корректировка)"</f>
        <v>Утверждено на оставшийся период (корректировка)</v>
      </c>
      <c r="BN7" s="424" t="str">
        <f>"Утверждено на оставшийся период (дельта)"</f>
        <v>Утверждено на оставшийся период (дельта)</v>
      </c>
      <c r="BO7" s="143"/>
      <c r="BP7" s="144"/>
    </row>
    <row r="8" spans="3:71" ht="43.5" customHeight="1">
      <c r="C8" s="45"/>
      <c r="D8" s="428"/>
      <c r="E8" s="428"/>
      <c r="F8" s="428"/>
      <c r="G8" s="434"/>
      <c r="H8" s="283" t="s">
        <v>157</v>
      </c>
      <c r="I8" s="283" t="s">
        <v>158</v>
      </c>
      <c r="J8" s="283" t="s">
        <v>159</v>
      </c>
      <c r="K8" s="434"/>
      <c r="L8" s="426"/>
      <c r="M8" s="434"/>
      <c r="N8" s="431"/>
      <c r="O8" s="432"/>
      <c r="P8" s="426"/>
      <c r="Q8" s="426"/>
      <c r="R8" s="426"/>
      <c r="S8" s="283" t="s">
        <v>157</v>
      </c>
      <c r="T8" s="283" t="s">
        <v>158</v>
      </c>
      <c r="U8" s="283" t="s">
        <v>159</v>
      </c>
      <c r="V8" s="283" t="s">
        <v>311</v>
      </c>
      <c r="W8" s="283" t="s">
        <v>159</v>
      </c>
      <c r="X8" s="283" t="s">
        <v>312</v>
      </c>
      <c r="Y8" s="283" t="s">
        <v>313</v>
      </c>
      <c r="Z8" s="283" t="s">
        <v>157</v>
      </c>
      <c r="AA8" s="283" t="s">
        <v>158</v>
      </c>
      <c r="AB8" s="283" t="s">
        <v>159</v>
      </c>
      <c r="AC8" s="283" t="s">
        <v>311</v>
      </c>
      <c r="AD8" s="283" t="s">
        <v>159</v>
      </c>
      <c r="AE8" s="431"/>
      <c r="AF8" s="432"/>
      <c r="AG8" s="434"/>
      <c r="AH8" s="426"/>
      <c r="AI8" s="426"/>
      <c r="AJ8" s="426"/>
      <c r="AK8" s="426"/>
      <c r="AL8" s="426"/>
      <c r="AM8" s="426"/>
      <c r="AN8" s="426"/>
      <c r="AO8" s="426"/>
      <c r="AP8" s="434"/>
      <c r="AQ8" s="426"/>
      <c r="AR8" s="426"/>
      <c r="AS8" s="426"/>
      <c r="AT8" s="426"/>
      <c r="AU8" s="426"/>
      <c r="AV8" s="426"/>
      <c r="AW8" s="283" t="s">
        <v>141</v>
      </c>
      <c r="AX8" s="283" t="s">
        <v>141</v>
      </c>
      <c r="AY8" s="283" t="s">
        <v>141</v>
      </c>
      <c r="AZ8" s="283" t="s">
        <v>141</v>
      </c>
      <c r="BA8" s="283" t="s">
        <v>141</v>
      </c>
      <c r="BB8" s="283" t="s">
        <v>141</v>
      </c>
      <c r="BC8" s="283" t="s">
        <v>141</v>
      </c>
      <c r="BD8" s="283" t="s">
        <v>141</v>
      </c>
      <c r="BE8" s="283" t="s">
        <v>141</v>
      </c>
      <c r="BF8" s="283" t="s">
        <v>141</v>
      </c>
      <c r="BG8" s="283" t="s">
        <v>141</v>
      </c>
      <c r="BH8" s="283" t="s">
        <v>141</v>
      </c>
      <c r="BI8" s="283" t="s">
        <v>141</v>
      </c>
      <c r="BJ8" s="283" t="s">
        <v>141</v>
      </c>
      <c r="BK8" s="283" t="s">
        <v>141</v>
      </c>
      <c r="BL8" s="426"/>
      <c r="BM8" s="426"/>
      <c r="BN8" s="426"/>
      <c r="BO8" s="143"/>
      <c r="BP8" s="144"/>
    </row>
    <row r="9" spans="3:71" ht="15" hidden="1" customHeight="1">
      <c r="C9" s="45"/>
      <c r="D9" s="55"/>
      <c r="E9" s="96"/>
      <c r="F9" s="96"/>
      <c r="G9" s="56"/>
      <c r="H9" s="56"/>
      <c r="I9" s="56"/>
      <c r="J9" s="56"/>
      <c r="K9" s="56"/>
      <c r="L9" s="56"/>
      <c r="M9" s="56"/>
      <c r="N9" s="56"/>
      <c r="O9" s="56"/>
      <c r="P9" s="56"/>
      <c r="Q9" s="56"/>
      <c r="R9" s="56"/>
      <c r="S9" s="56"/>
      <c r="T9" s="56"/>
      <c r="U9" s="56"/>
      <c r="V9" s="56"/>
      <c r="W9" s="56"/>
      <c r="X9" s="56"/>
      <c r="Y9" s="56"/>
      <c r="Z9" s="56"/>
      <c r="AA9" s="56"/>
      <c r="AB9" s="56"/>
      <c r="AC9" s="56"/>
      <c r="AD9" s="56"/>
      <c r="AE9" s="56"/>
      <c r="AF9" s="56"/>
      <c r="AG9" s="277" t="s">
        <v>364</v>
      </c>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99"/>
    </row>
    <row r="10" spans="3:71" hidden="1">
      <c r="C10" s="45"/>
      <c r="D10" s="288"/>
      <c r="E10" s="48"/>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00"/>
      <c r="AF10" s="285"/>
      <c r="AG10" s="200" t="s">
        <v>141</v>
      </c>
      <c r="AH10" s="285"/>
      <c r="AI10" s="285"/>
      <c r="AJ10" s="285"/>
      <c r="AK10" s="285"/>
      <c r="AL10" s="285"/>
      <c r="AM10" s="285"/>
      <c r="AN10" s="285"/>
      <c r="AO10" s="285"/>
      <c r="AP10" s="285"/>
      <c r="AQ10" s="100">
        <f t="shared" ref="AQ10:AQ26" si="0">SUM(AT10,AW10,AZ10,BC10,BF10,BI10,BL10)</f>
        <v>984676.679</v>
      </c>
      <c r="AR10" s="100">
        <f t="shared" ref="AR10:AR26" si="1">SUM(AT10,AX10,BA10,BD10,BG10,BJ10,BM10)</f>
        <v>984676.69780000008</v>
      </c>
      <c r="AS10" s="100">
        <f t="shared" ref="AS10:AS26" si="2">AQ10-AR10</f>
        <v>-1.8800000078044832E-2</v>
      </c>
      <c r="AT10" s="101">
        <f>AT11+AT16+AT20+AT24</f>
        <v>37074.36</v>
      </c>
      <c r="AU10" s="101">
        <f>AU11+AU16+AU20+AU24</f>
        <v>16791.190000000002</v>
      </c>
      <c r="AV10" s="101">
        <f>AV11+AV16+AV20+AV24</f>
        <v>0</v>
      </c>
      <c r="AW10" s="101">
        <f>AW11+AW16+AW20+AW24</f>
        <v>109585.35</v>
      </c>
      <c r="AX10" s="101">
        <f>AX11+AX16+AX20+AX24</f>
        <v>109585.34600000001</v>
      </c>
      <c r="AY10" s="101">
        <f t="shared" ref="AY10:AY26" si="3">AW10-AX10</f>
        <v>4.0000000008149073E-3</v>
      </c>
      <c r="AZ10" s="101">
        <f>AZ11+AZ16+AZ20+AZ24</f>
        <v>108635.609</v>
      </c>
      <c r="BA10" s="101">
        <f>BA11+BA16+BA20+BA24</f>
        <v>108635.62060000001</v>
      </c>
      <c r="BB10" s="101">
        <f t="shared" ref="BB10:BB26" si="4">AZ10-BA10</f>
        <v>-1.1600000012549572E-2</v>
      </c>
      <c r="BC10" s="101">
        <f>BC11+BC16+BC20+BC24</f>
        <v>110094.00000000001</v>
      </c>
      <c r="BD10" s="101">
        <f>BD11+BD16+BD20+BD24</f>
        <v>110094.00380000001</v>
      </c>
      <c r="BE10" s="101">
        <f t="shared" ref="BE10:BE26" si="5">BC10-BD10</f>
        <v>-3.799999991315417E-3</v>
      </c>
      <c r="BF10" s="101">
        <f>BF11+BF16+BF20+BF24</f>
        <v>108116.56</v>
      </c>
      <c r="BG10" s="101">
        <f>BG11+BG16+BG20+BG24</f>
        <v>108116.5695</v>
      </c>
      <c r="BH10" s="101">
        <f t="shared" ref="BH10:BH26" si="6">BF10-BG10</f>
        <v>-9.5000000001164153E-3</v>
      </c>
      <c r="BI10" s="101">
        <f>BI11+BI16+BI20+BI24</f>
        <v>511170.79999999993</v>
      </c>
      <c r="BJ10" s="101">
        <f>BJ11+BJ16+BJ20+BJ24</f>
        <v>108886.40790000001</v>
      </c>
      <c r="BK10" s="101">
        <f t="shared" ref="BK10:BK26" si="7">BI10-BJ10</f>
        <v>402284.39209999994</v>
      </c>
      <c r="BL10" s="101">
        <f>BL11+BL16+BL20+BL24</f>
        <v>0</v>
      </c>
      <c r="BM10" s="101">
        <f>BM11+BM16+BM20+BM24</f>
        <v>402284.39</v>
      </c>
      <c r="BN10" s="100">
        <f>BL10-BM10</f>
        <v>-402284.39</v>
      </c>
      <c r="BO10" s="145"/>
      <c r="BP10" s="146"/>
    </row>
    <row r="11" spans="3:71" hidden="1">
      <c r="C11" s="45"/>
      <c r="D11" s="289"/>
      <c r="E11" s="107"/>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00"/>
      <c r="AF11" s="290">
        <v>1</v>
      </c>
      <c r="AG11" s="200" t="s">
        <v>218</v>
      </c>
      <c r="AH11" s="285"/>
      <c r="AI11" s="285"/>
      <c r="AJ11" s="285"/>
      <c r="AK11" s="285"/>
      <c r="AL11" s="285"/>
      <c r="AM11" s="285"/>
      <c r="AN11" s="285"/>
      <c r="AO11" s="285"/>
      <c r="AP11" s="274"/>
      <c r="AQ11" s="100">
        <f t="shared" si="0"/>
        <v>867517.33899999992</v>
      </c>
      <c r="AR11" s="100">
        <f t="shared" si="1"/>
        <v>888514.28780000005</v>
      </c>
      <c r="AS11" s="100">
        <f t="shared" si="2"/>
        <v>-20996.948800000129</v>
      </c>
      <c r="AT11" s="102">
        <f>AT12+AT13+AT14+AT15</f>
        <v>37074.36</v>
      </c>
      <c r="AU11" s="102">
        <f>AU12+AU13+AU14+AU15</f>
        <v>16791.190000000002</v>
      </c>
      <c r="AV11" s="102">
        <f>AV12+AV13+AV14+AV15</f>
        <v>0</v>
      </c>
      <c r="AW11" s="102">
        <f>AW12+AW13+AW14+AW15</f>
        <v>79686.92</v>
      </c>
      <c r="AX11" s="102">
        <f>AX12+AX13+AX14+AX15</f>
        <v>79686.926000000007</v>
      </c>
      <c r="AY11" s="101">
        <f t="shared" si="3"/>
        <v>-6.0000000084983185E-3</v>
      </c>
      <c r="AZ11" s="102">
        <f>AZ12+AZ13+AZ14+AZ15</f>
        <v>86766.918999999994</v>
      </c>
      <c r="BA11" s="102">
        <f>BA12+BA13+BA14+BA15</f>
        <v>107229.82060000001</v>
      </c>
      <c r="BB11" s="101">
        <f t="shared" si="4"/>
        <v>-20462.901600000012</v>
      </c>
      <c r="BC11" s="102">
        <f>BC12+BC13+BC14+BC15</f>
        <v>90229.920000000013</v>
      </c>
      <c r="BD11" s="102">
        <f>BD12+BD13+BD14+BD15</f>
        <v>107290.1838</v>
      </c>
      <c r="BE11" s="101">
        <f t="shared" si="5"/>
        <v>-17060.263799999986</v>
      </c>
      <c r="BF11" s="102">
        <f>BF12+BF13+BF14+BF15</f>
        <v>98029.9</v>
      </c>
      <c r="BG11" s="102">
        <f>BG12+BG13+BG14+BG15</f>
        <v>107440.8395</v>
      </c>
      <c r="BH11" s="101">
        <f t="shared" si="6"/>
        <v>-9410.9395000000077</v>
      </c>
      <c r="BI11" s="102">
        <f>BI12+BI13+BI14+BI15</f>
        <v>475729.31999999995</v>
      </c>
      <c r="BJ11" s="102">
        <f>BJ12+BJ13+BJ14+BJ15</f>
        <v>104313.01790000001</v>
      </c>
      <c r="BK11" s="101">
        <f t="shared" si="7"/>
        <v>371416.30209999997</v>
      </c>
      <c r="BL11" s="102">
        <f>BL12+BL13+BL14+BL15</f>
        <v>0</v>
      </c>
      <c r="BM11" s="102">
        <f>BM12+BM13+BM14+BM15</f>
        <v>345479.14</v>
      </c>
      <c r="BN11" s="100">
        <f t="shared" ref="BN11:BN26" si="8">BL11-BM11</f>
        <v>-345479.14</v>
      </c>
      <c r="BO11" s="99"/>
      <c r="BP11" s="48"/>
    </row>
    <row r="12" spans="3:71" ht="11.25" hidden="1" customHeight="1">
      <c r="C12" s="45"/>
      <c r="D12" s="291"/>
      <c r="E12" s="107"/>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c r="AF12" s="294" t="s">
        <v>219</v>
      </c>
      <c r="AG12" s="295" t="s">
        <v>240</v>
      </c>
      <c r="AH12" s="275"/>
      <c r="AI12" s="275"/>
      <c r="AJ12" s="275"/>
      <c r="AK12" s="275"/>
      <c r="AL12" s="275"/>
      <c r="AM12" s="275"/>
      <c r="AN12" s="275"/>
      <c r="AO12" s="275"/>
      <c r="AP12" s="275"/>
      <c r="AQ12" s="103">
        <f t="shared" si="0"/>
        <v>596180.23</v>
      </c>
      <c r="AR12" s="103">
        <f t="shared" si="1"/>
        <v>402511.12200000003</v>
      </c>
      <c r="AS12" s="103">
        <f t="shared" si="2"/>
        <v>193669.10799999995</v>
      </c>
      <c r="AT12" s="104">
        <f t="shared" ref="AT12:AU15" si="9">SUMIF($AG$49:$AG$521,$AG12,AT$49:AT$521)</f>
        <v>37074.36</v>
      </c>
      <c r="AU12" s="104">
        <f t="shared" si="9"/>
        <v>16791.190000000002</v>
      </c>
      <c r="AV12" s="104">
        <f t="shared" ref="AV12:AX15" si="10">SUMIF($BS$49:$BS$521,$BS12,AV$49:AV$521)</f>
        <v>0</v>
      </c>
      <c r="AW12" s="104">
        <f t="shared" si="10"/>
        <v>23880</v>
      </c>
      <c r="AX12" s="104">
        <f t="shared" si="10"/>
        <v>23880.002</v>
      </c>
      <c r="AY12" s="193">
        <f t="shared" si="3"/>
        <v>-2.0000000004074536E-3</v>
      </c>
      <c r="AZ12" s="104">
        <f t="shared" ref="AZ12:BA15" si="11">SUMIF($BS$49:$BS$521,$BS12,AZ$49:AZ$521)</f>
        <v>30959.999999999996</v>
      </c>
      <c r="BA12" s="104">
        <f t="shared" si="11"/>
        <v>53455.2886</v>
      </c>
      <c r="BB12" s="193">
        <f t="shared" si="4"/>
        <v>-22495.288600000003</v>
      </c>
      <c r="BC12" s="104">
        <f t="shared" ref="BC12:BD15" si="12">SUMIF($BS$49:$BS$521,$BS12,BC$49:BC$521)</f>
        <v>34422.990000000005</v>
      </c>
      <c r="BD12" s="104">
        <f t="shared" si="12"/>
        <v>53515.651899999997</v>
      </c>
      <c r="BE12" s="193">
        <f t="shared" si="5"/>
        <v>-19092.661899999992</v>
      </c>
      <c r="BF12" s="104">
        <f t="shared" ref="BF12:BG15" si="13">SUMIF($BS$49:$BS$521,$BS12,BF$49:BF$521)</f>
        <v>42222.98</v>
      </c>
      <c r="BG12" s="104">
        <f t="shared" si="13"/>
        <v>53666.307499999995</v>
      </c>
      <c r="BH12" s="193">
        <f t="shared" si="6"/>
        <v>-11443.327499999992</v>
      </c>
      <c r="BI12" s="104">
        <f t="shared" ref="BI12:BJ15" si="14">SUMIF($BS$49:$BS$521,$BS12,BI$49:BI$521)</f>
        <v>427619.89999999997</v>
      </c>
      <c r="BJ12" s="104">
        <f t="shared" si="14"/>
        <v>50538.492000000006</v>
      </c>
      <c r="BK12" s="193">
        <f t="shared" si="7"/>
        <v>377081.40799999994</v>
      </c>
      <c r="BL12" s="104">
        <f t="shared" ref="BL12:BM15" si="15">SUMIF($BS$49:$BS$521,$BS12,BL$49:BL$521)</f>
        <v>0</v>
      </c>
      <c r="BM12" s="104">
        <f t="shared" si="15"/>
        <v>130381.02</v>
      </c>
      <c r="BN12" s="103">
        <f t="shared" si="8"/>
        <v>-130381.02</v>
      </c>
      <c r="BO12" s="99"/>
      <c r="BP12" s="48"/>
      <c r="BS12" s="248" t="str">
        <f>AG12 &amp; "0"</f>
        <v>Прибыль направляемая на инвестиции0</v>
      </c>
    </row>
    <row r="13" spans="3:71" ht="22.5" hidden="1">
      <c r="C13" s="45"/>
      <c r="D13" s="291"/>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288"/>
      <c r="AF13" s="294" t="s">
        <v>220</v>
      </c>
      <c r="AG13" s="296" t="s">
        <v>221</v>
      </c>
      <c r="AH13" s="276"/>
      <c r="AI13" s="276"/>
      <c r="AJ13" s="276"/>
      <c r="AK13" s="276"/>
      <c r="AL13" s="276"/>
      <c r="AM13" s="276"/>
      <c r="AN13" s="276"/>
      <c r="AO13" s="276"/>
      <c r="AP13" s="276"/>
      <c r="AQ13" s="103">
        <f t="shared" si="0"/>
        <v>271337.109</v>
      </c>
      <c r="AR13" s="103">
        <f t="shared" si="1"/>
        <v>486003.16580000002</v>
      </c>
      <c r="AS13" s="103">
        <f t="shared" si="2"/>
        <v>-214666.05680000002</v>
      </c>
      <c r="AT13" s="104">
        <f t="shared" si="9"/>
        <v>0</v>
      </c>
      <c r="AU13" s="104">
        <f t="shared" si="9"/>
        <v>0</v>
      </c>
      <c r="AV13" s="104">
        <f t="shared" si="10"/>
        <v>0</v>
      </c>
      <c r="AW13" s="104">
        <f t="shared" si="10"/>
        <v>55806.92</v>
      </c>
      <c r="AX13" s="104">
        <f t="shared" si="10"/>
        <v>55806.923999999999</v>
      </c>
      <c r="AY13" s="193">
        <f t="shared" si="3"/>
        <v>-4.0000000008149073E-3</v>
      </c>
      <c r="AZ13" s="104">
        <f t="shared" si="11"/>
        <v>55806.918999999994</v>
      </c>
      <c r="BA13" s="104">
        <f t="shared" si="11"/>
        <v>53774.531999999999</v>
      </c>
      <c r="BB13" s="193">
        <f t="shared" si="4"/>
        <v>2032.3869999999952</v>
      </c>
      <c r="BC13" s="104">
        <f t="shared" si="12"/>
        <v>55806.93</v>
      </c>
      <c r="BD13" s="104">
        <f t="shared" si="12"/>
        <v>53774.531900000002</v>
      </c>
      <c r="BE13" s="193">
        <f t="shared" si="5"/>
        <v>2032.3980999999985</v>
      </c>
      <c r="BF13" s="104">
        <f t="shared" si="13"/>
        <v>55806.92</v>
      </c>
      <c r="BG13" s="104">
        <f t="shared" si="13"/>
        <v>53774.531999999999</v>
      </c>
      <c r="BH13" s="193">
        <f t="shared" si="6"/>
        <v>2032.387999999999</v>
      </c>
      <c r="BI13" s="104">
        <f t="shared" si="14"/>
        <v>48109.42</v>
      </c>
      <c r="BJ13" s="104">
        <f t="shared" si="14"/>
        <v>53774.525899999993</v>
      </c>
      <c r="BK13" s="193">
        <f t="shared" si="7"/>
        <v>-5665.105899999995</v>
      </c>
      <c r="BL13" s="104">
        <f t="shared" si="15"/>
        <v>0</v>
      </c>
      <c r="BM13" s="104">
        <f t="shared" si="15"/>
        <v>215098.12</v>
      </c>
      <c r="BN13" s="103">
        <f t="shared" si="8"/>
        <v>-215098.12</v>
      </c>
      <c r="BO13" s="99"/>
      <c r="BP13" s="48"/>
      <c r="BS13" s="248" t="str">
        <f>AG13 &amp; "0"</f>
        <v>Амортизационные отчисления0</v>
      </c>
    </row>
    <row r="14" spans="3:71" ht="22.5" hidden="1">
      <c r="C14" s="45"/>
      <c r="D14" s="291"/>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288"/>
      <c r="AF14" s="294" t="s">
        <v>222</v>
      </c>
      <c r="AG14" s="296" t="s">
        <v>223</v>
      </c>
      <c r="AH14" s="276"/>
      <c r="AI14" s="276"/>
      <c r="AJ14" s="276"/>
      <c r="AK14" s="276"/>
      <c r="AL14" s="276"/>
      <c r="AM14" s="276"/>
      <c r="AN14" s="276"/>
      <c r="AO14" s="276"/>
      <c r="AP14" s="276"/>
      <c r="AQ14" s="103">
        <f t="shared" si="0"/>
        <v>0</v>
      </c>
      <c r="AR14" s="103">
        <f t="shared" si="1"/>
        <v>0</v>
      </c>
      <c r="AS14" s="103">
        <f t="shared" si="2"/>
        <v>0</v>
      </c>
      <c r="AT14" s="104">
        <f t="shared" si="9"/>
        <v>0</v>
      </c>
      <c r="AU14" s="104">
        <f t="shared" si="9"/>
        <v>0</v>
      </c>
      <c r="AV14" s="104">
        <f t="shared" si="10"/>
        <v>0</v>
      </c>
      <c r="AW14" s="104">
        <f t="shared" si="10"/>
        <v>0</v>
      </c>
      <c r="AX14" s="104">
        <f t="shared" si="10"/>
        <v>0</v>
      </c>
      <c r="AY14" s="193">
        <f t="shared" si="3"/>
        <v>0</v>
      </c>
      <c r="AZ14" s="104">
        <f t="shared" si="11"/>
        <v>0</v>
      </c>
      <c r="BA14" s="104">
        <f t="shared" si="11"/>
        <v>0</v>
      </c>
      <c r="BB14" s="193">
        <f t="shared" si="4"/>
        <v>0</v>
      </c>
      <c r="BC14" s="104">
        <f t="shared" si="12"/>
        <v>0</v>
      </c>
      <c r="BD14" s="104">
        <f t="shared" si="12"/>
        <v>0</v>
      </c>
      <c r="BE14" s="193">
        <f t="shared" si="5"/>
        <v>0</v>
      </c>
      <c r="BF14" s="104">
        <f t="shared" si="13"/>
        <v>0</v>
      </c>
      <c r="BG14" s="104">
        <f t="shared" si="13"/>
        <v>0</v>
      </c>
      <c r="BH14" s="193">
        <f t="shared" si="6"/>
        <v>0</v>
      </c>
      <c r="BI14" s="104">
        <f t="shared" si="14"/>
        <v>0</v>
      </c>
      <c r="BJ14" s="104">
        <f t="shared" si="14"/>
        <v>0</v>
      </c>
      <c r="BK14" s="193">
        <f t="shared" si="7"/>
        <v>0</v>
      </c>
      <c r="BL14" s="104">
        <f t="shared" si="15"/>
        <v>0</v>
      </c>
      <c r="BM14" s="104">
        <f t="shared" si="15"/>
        <v>0</v>
      </c>
      <c r="BN14" s="103">
        <f t="shared" si="8"/>
        <v>0</v>
      </c>
      <c r="BO14" s="99"/>
      <c r="BP14" s="48"/>
      <c r="BS14" s="248" t="str">
        <f>AG14 &amp; "0"</f>
        <v>Прочие собственные средства0</v>
      </c>
    </row>
    <row r="15" spans="3:71" ht="11.25" hidden="1" customHeight="1">
      <c r="C15" s="45"/>
      <c r="D15" s="291"/>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288"/>
      <c r="AF15" s="294" t="s">
        <v>317</v>
      </c>
      <c r="AG15" s="295" t="s">
        <v>325</v>
      </c>
      <c r="AH15" s="275"/>
      <c r="AI15" s="275"/>
      <c r="AJ15" s="275"/>
      <c r="AK15" s="275"/>
      <c r="AL15" s="275"/>
      <c r="AM15" s="275"/>
      <c r="AN15" s="275"/>
      <c r="AO15" s="275"/>
      <c r="AP15" s="276"/>
      <c r="AQ15" s="103">
        <f>SUM(AT15,AW15,AZ15,BC15,BF15,BI15,BL15)</f>
        <v>0</v>
      </c>
      <c r="AR15" s="103">
        <f>SUM(AT15,AX15,BA15,BD15,BG15,BJ15,BM15)</f>
        <v>0</v>
      </c>
      <c r="AS15" s="103">
        <f>AQ15-AR15</f>
        <v>0</v>
      </c>
      <c r="AT15" s="104">
        <f t="shared" si="9"/>
        <v>0</v>
      </c>
      <c r="AU15" s="104">
        <f t="shared" si="9"/>
        <v>0</v>
      </c>
      <c r="AV15" s="104">
        <f t="shared" si="10"/>
        <v>0</v>
      </c>
      <c r="AW15" s="104">
        <f t="shared" si="10"/>
        <v>0</v>
      </c>
      <c r="AX15" s="104">
        <f t="shared" si="10"/>
        <v>0</v>
      </c>
      <c r="AY15" s="193">
        <f>AW15-AX15</f>
        <v>0</v>
      </c>
      <c r="AZ15" s="104">
        <f t="shared" si="11"/>
        <v>0</v>
      </c>
      <c r="BA15" s="104">
        <f t="shared" si="11"/>
        <v>0</v>
      </c>
      <c r="BB15" s="193">
        <f>AZ15-BA15</f>
        <v>0</v>
      </c>
      <c r="BC15" s="104">
        <f t="shared" si="12"/>
        <v>0</v>
      </c>
      <c r="BD15" s="104">
        <f t="shared" si="12"/>
        <v>0</v>
      </c>
      <c r="BE15" s="193">
        <f>BC15-BD15</f>
        <v>0</v>
      </c>
      <c r="BF15" s="104">
        <f t="shared" si="13"/>
        <v>0</v>
      </c>
      <c r="BG15" s="104">
        <f t="shared" si="13"/>
        <v>0</v>
      </c>
      <c r="BH15" s="193">
        <f>BF15-BG15</f>
        <v>0</v>
      </c>
      <c r="BI15" s="104">
        <f t="shared" si="14"/>
        <v>0</v>
      </c>
      <c r="BJ15" s="104">
        <f t="shared" si="14"/>
        <v>0</v>
      </c>
      <c r="BK15" s="193">
        <f>BI15-BJ15</f>
        <v>0</v>
      </c>
      <c r="BL15" s="104">
        <f t="shared" si="15"/>
        <v>0</v>
      </c>
      <c r="BM15" s="104">
        <f t="shared" si="15"/>
        <v>0</v>
      </c>
      <c r="BN15" s="103">
        <f>BL15-BM15</f>
        <v>0</v>
      </c>
      <c r="BO15" s="99"/>
      <c r="BP15" s="48"/>
      <c r="BS15" s="248" t="str">
        <f>AG15 &amp; "0"</f>
        <v>За счет платы за технологическое присоединение0</v>
      </c>
    </row>
    <row r="16" spans="3:71" ht="22.5" hidden="1">
      <c r="C16" s="45"/>
      <c r="D16" s="289"/>
      <c r="E16" s="107"/>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00"/>
      <c r="AF16" s="290" t="s">
        <v>118</v>
      </c>
      <c r="AG16" s="200" t="s">
        <v>224</v>
      </c>
      <c r="AH16" s="285"/>
      <c r="AI16" s="285"/>
      <c r="AJ16" s="285"/>
      <c r="AK16" s="285"/>
      <c r="AL16" s="285"/>
      <c r="AM16" s="285"/>
      <c r="AN16" s="285"/>
      <c r="AO16" s="285"/>
      <c r="AP16" s="107"/>
      <c r="AQ16" s="100">
        <f t="shared" si="0"/>
        <v>117159.34000000003</v>
      </c>
      <c r="AR16" s="100">
        <f t="shared" si="1"/>
        <v>96162.41</v>
      </c>
      <c r="AS16" s="100">
        <f t="shared" si="2"/>
        <v>20996.930000000022</v>
      </c>
      <c r="AT16" s="102">
        <f>SUM(AT17:AT19)</f>
        <v>0</v>
      </c>
      <c r="AU16" s="102">
        <f>SUM(AU17:AU19)</f>
        <v>0</v>
      </c>
      <c r="AV16" s="102">
        <f>SUM(AV17:AV19)</f>
        <v>0</v>
      </c>
      <c r="AW16" s="102">
        <f>SUM(AW17:AW19)</f>
        <v>29898.43</v>
      </c>
      <c r="AX16" s="102">
        <f>SUM(AX17:AX19)</f>
        <v>29898.42</v>
      </c>
      <c r="AY16" s="101">
        <f t="shared" si="3"/>
        <v>1.0000000002037268E-2</v>
      </c>
      <c r="AZ16" s="102">
        <f>SUM(AZ17:AZ19)</f>
        <v>21868.690000000002</v>
      </c>
      <c r="BA16" s="102">
        <f>SUM(BA17:BA19)</f>
        <v>1405.8</v>
      </c>
      <c r="BB16" s="101">
        <f t="shared" si="4"/>
        <v>20462.890000000003</v>
      </c>
      <c r="BC16" s="102">
        <f>SUM(BC17:BC19)</f>
        <v>19864.080000000002</v>
      </c>
      <c r="BD16" s="102">
        <f>SUM(BD17:BD19)</f>
        <v>2803.82</v>
      </c>
      <c r="BE16" s="101">
        <f t="shared" si="5"/>
        <v>17060.260000000002</v>
      </c>
      <c r="BF16" s="102">
        <f>SUM(BF17:BF19)</f>
        <v>10086.66</v>
      </c>
      <c r="BG16" s="102">
        <f>SUM(BG17:BG19)</f>
        <v>675.73</v>
      </c>
      <c r="BH16" s="101">
        <f t="shared" si="6"/>
        <v>9410.93</v>
      </c>
      <c r="BI16" s="102">
        <f>SUM(BI17:BI19)</f>
        <v>35441.480000000003</v>
      </c>
      <c r="BJ16" s="102">
        <f>SUM(BJ17:BJ19)</f>
        <v>4573.3899999999994</v>
      </c>
      <c r="BK16" s="101">
        <f t="shared" si="7"/>
        <v>30868.090000000004</v>
      </c>
      <c r="BL16" s="102">
        <f>SUM(BL17:BL19)</f>
        <v>0</v>
      </c>
      <c r="BM16" s="102">
        <f>SUM(BM17:BM19)</f>
        <v>56805.25</v>
      </c>
      <c r="BN16" s="100">
        <f t="shared" si="8"/>
        <v>-56805.25</v>
      </c>
      <c r="BO16" s="99"/>
      <c r="BP16" s="48"/>
      <c r="BS16" s="249"/>
    </row>
    <row r="17" spans="3:78" hidden="1">
      <c r="C17" s="45"/>
      <c r="D17" s="291"/>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288"/>
      <c r="AF17" s="294" t="s">
        <v>225</v>
      </c>
      <c r="AG17" s="296" t="s">
        <v>226</v>
      </c>
      <c r="AH17" s="276"/>
      <c r="AI17" s="276"/>
      <c r="AJ17" s="276"/>
      <c r="AK17" s="276"/>
      <c r="AL17" s="276"/>
      <c r="AM17" s="276"/>
      <c r="AN17" s="276"/>
      <c r="AO17" s="276"/>
      <c r="AP17" s="276"/>
      <c r="AQ17" s="103">
        <f t="shared" si="0"/>
        <v>117159.34000000003</v>
      </c>
      <c r="AR17" s="103">
        <f t="shared" si="1"/>
        <v>96162.41</v>
      </c>
      <c r="AS17" s="103">
        <f t="shared" si="2"/>
        <v>20996.930000000022</v>
      </c>
      <c r="AT17" s="104">
        <f t="shared" ref="AT17:AU19" si="16">SUMIF($AG$49:$AG$521,$AG17,AT$49:AT$521)</f>
        <v>0</v>
      </c>
      <c r="AU17" s="104">
        <f t="shared" si="16"/>
        <v>0</v>
      </c>
      <c r="AV17" s="104">
        <f t="shared" ref="AV17:AX19" si="17">SUMIF($BS$49:$BS$521,$BS17,AV$49:AV$521)</f>
        <v>0</v>
      </c>
      <c r="AW17" s="104">
        <f t="shared" si="17"/>
        <v>29898.43</v>
      </c>
      <c r="AX17" s="104">
        <f t="shared" si="17"/>
        <v>29898.42</v>
      </c>
      <c r="AY17" s="193">
        <f t="shared" si="3"/>
        <v>1.0000000002037268E-2</v>
      </c>
      <c r="AZ17" s="104">
        <f t="shared" ref="AZ17:BA19" si="18">SUMIF($BS$49:$BS$521,$BS17,AZ$49:AZ$521)</f>
        <v>21868.690000000002</v>
      </c>
      <c r="BA17" s="104">
        <f t="shared" si="18"/>
        <v>1405.8</v>
      </c>
      <c r="BB17" s="193">
        <f t="shared" si="4"/>
        <v>20462.890000000003</v>
      </c>
      <c r="BC17" s="104">
        <f t="shared" ref="BC17:BD19" si="19">SUMIF($BS$49:$BS$521,$BS17,BC$49:BC$521)</f>
        <v>19864.080000000002</v>
      </c>
      <c r="BD17" s="104">
        <f t="shared" si="19"/>
        <v>2803.82</v>
      </c>
      <c r="BE17" s="193">
        <f t="shared" si="5"/>
        <v>17060.260000000002</v>
      </c>
      <c r="BF17" s="104">
        <f t="shared" ref="BF17:BG19" si="20">SUMIF($BS$49:$BS$521,$BS17,BF$49:BF$521)</f>
        <v>10086.66</v>
      </c>
      <c r="BG17" s="104">
        <f t="shared" si="20"/>
        <v>675.73</v>
      </c>
      <c r="BH17" s="193">
        <f t="shared" si="6"/>
        <v>9410.93</v>
      </c>
      <c r="BI17" s="104">
        <f t="shared" ref="BI17:BJ19" si="21">SUMIF($BS$49:$BS$521,$BS17,BI$49:BI$521)</f>
        <v>35441.480000000003</v>
      </c>
      <c r="BJ17" s="104">
        <f t="shared" si="21"/>
        <v>4573.3899999999994</v>
      </c>
      <c r="BK17" s="193">
        <f t="shared" si="7"/>
        <v>30868.090000000004</v>
      </c>
      <c r="BL17" s="104">
        <f t="shared" ref="BL17:BM19" si="22">SUMIF($BS$49:$BS$521,$BS17,BL$49:BL$521)</f>
        <v>0</v>
      </c>
      <c r="BM17" s="104">
        <f t="shared" si="22"/>
        <v>56805.25</v>
      </c>
      <c r="BN17" s="103">
        <f t="shared" si="8"/>
        <v>-56805.25</v>
      </c>
      <c r="BO17" s="99"/>
      <c r="BP17" s="48"/>
      <c r="BS17" s="248" t="str">
        <f>AG17 &amp; "0"</f>
        <v>Кредиты0</v>
      </c>
    </row>
    <row r="18" spans="3:78" hidden="1">
      <c r="C18" s="45"/>
      <c r="D18" s="291"/>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288"/>
      <c r="AF18" s="294" t="s">
        <v>227</v>
      </c>
      <c r="AG18" s="296" t="s">
        <v>228</v>
      </c>
      <c r="AH18" s="276"/>
      <c r="AI18" s="276"/>
      <c r="AJ18" s="276"/>
      <c r="AK18" s="276"/>
      <c r="AL18" s="276"/>
      <c r="AM18" s="276"/>
      <c r="AN18" s="276"/>
      <c r="AO18" s="276"/>
      <c r="AP18" s="274"/>
      <c r="AQ18" s="103">
        <f t="shared" si="0"/>
        <v>0</v>
      </c>
      <c r="AR18" s="103">
        <f t="shared" si="1"/>
        <v>0</v>
      </c>
      <c r="AS18" s="103">
        <f t="shared" si="2"/>
        <v>0</v>
      </c>
      <c r="AT18" s="104">
        <f t="shared" si="16"/>
        <v>0</v>
      </c>
      <c r="AU18" s="104">
        <f t="shared" si="16"/>
        <v>0</v>
      </c>
      <c r="AV18" s="104">
        <f t="shared" si="17"/>
        <v>0</v>
      </c>
      <c r="AW18" s="104">
        <f t="shared" si="17"/>
        <v>0</v>
      </c>
      <c r="AX18" s="104">
        <f t="shared" si="17"/>
        <v>0</v>
      </c>
      <c r="AY18" s="193">
        <f t="shared" si="3"/>
        <v>0</v>
      </c>
      <c r="AZ18" s="104">
        <f t="shared" si="18"/>
        <v>0</v>
      </c>
      <c r="BA18" s="104">
        <f t="shared" si="18"/>
        <v>0</v>
      </c>
      <c r="BB18" s="193">
        <f t="shared" si="4"/>
        <v>0</v>
      </c>
      <c r="BC18" s="104">
        <f t="shared" si="19"/>
        <v>0</v>
      </c>
      <c r="BD18" s="104">
        <f t="shared" si="19"/>
        <v>0</v>
      </c>
      <c r="BE18" s="193">
        <f t="shared" si="5"/>
        <v>0</v>
      </c>
      <c r="BF18" s="104">
        <f t="shared" si="20"/>
        <v>0</v>
      </c>
      <c r="BG18" s="104">
        <f t="shared" si="20"/>
        <v>0</v>
      </c>
      <c r="BH18" s="193">
        <f t="shared" si="6"/>
        <v>0</v>
      </c>
      <c r="BI18" s="104">
        <f t="shared" si="21"/>
        <v>0</v>
      </c>
      <c r="BJ18" s="104">
        <f t="shared" si="21"/>
        <v>0</v>
      </c>
      <c r="BK18" s="193">
        <f t="shared" si="7"/>
        <v>0</v>
      </c>
      <c r="BL18" s="104">
        <f t="shared" si="22"/>
        <v>0</v>
      </c>
      <c r="BM18" s="104">
        <f t="shared" si="22"/>
        <v>0</v>
      </c>
      <c r="BN18" s="103">
        <f t="shared" si="8"/>
        <v>0</v>
      </c>
      <c r="BO18" s="99"/>
      <c r="BP18" s="48"/>
      <c r="BS18" s="248" t="str">
        <f>AG18 &amp; "0"</f>
        <v>Займы0</v>
      </c>
    </row>
    <row r="19" spans="3:78" ht="11.25" hidden="1" customHeight="1">
      <c r="C19" s="45"/>
      <c r="D19" s="291"/>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288"/>
      <c r="AF19" s="294" t="s">
        <v>229</v>
      </c>
      <c r="AG19" s="296" t="s">
        <v>230</v>
      </c>
      <c r="AH19" s="276"/>
      <c r="AI19" s="276"/>
      <c r="AJ19" s="276"/>
      <c r="AK19" s="276"/>
      <c r="AL19" s="276"/>
      <c r="AM19" s="276"/>
      <c r="AN19" s="276"/>
      <c r="AO19" s="276"/>
      <c r="AP19" s="276"/>
      <c r="AQ19" s="103">
        <f t="shared" si="0"/>
        <v>0</v>
      </c>
      <c r="AR19" s="103">
        <f t="shared" si="1"/>
        <v>0</v>
      </c>
      <c r="AS19" s="103">
        <f t="shared" si="2"/>
        <v>0</v>
      </c>
      <c r="AT19" s="104">
        <f t="shared" si="16"/>
        <v>0</v>
      </c>
      <c r="AU19" s="104">
        <f t="shared" si="16"/>
        <v>0</v>
      </c>
      <c r="AV19" s="104">
        <f t="shared" si="17"/>
        <v>0</v>
      </c>
      <c r="AW19" s="104">
        <f t="shared" si="17"/>
        <v>0</v>
      </c>
      <c r="AX19" s="104">
        <f t="shared" si="17"/>
        <v>0</v>
      </c>
      <c r="AY19" s="193">
        <f t="shared" si="3"/>
        <v>0</v>
      </c>
      <c r="AZ19" s="104">
        <f t="shared" si="18"/>
        <v>0</v>
      </c>
      <c r="BA19" s="104">
        <f t="shared" si="18"/>
        <v>0</v>
      </c>
      <c r="BB19" s="193">
        <f t="shared" si="4"/>
        <v>0</v>
      </c>
      <c r="BC19" s="104">
        <f t="shared" si="19"/>
        <v>0</v>
      </c>
      <c r="BD19" s="104">
        <f t="shared" si="19"/>
        <v>0</v>
      </c>
      <c r="BE19" s="193">
        <f t="shared" si="5"/>
        <v>0</v>
      </c>
      <c r="BF19" s="104">
        <f t="shared" si="20"/>
        <v>0</v>
      </c>
      <c r="BG19" s="104">
        <f t="shared" si="20"/>
        <v>0</v>
      </c>
      <c r="BH19" s="193">
        <f t="shared" si="6"/>
        <v>0</v>
      </c>
      <c r="BI19" s="104">
        <f t="shared" si="21"/>
        <v>0</v>
      </c>
      <c r="BJ19" s="104">
        <f t="shared" si="21"/>
        <v>0</v>
      </c>
      <c r="BK19" s="193">
        <f t="shared" si="7"/>
        <v>0</v>
      </c>
      <c r="BL19" s="104">
        <f t="shared" si="22"/>
        <v>0</v>
      </c>
      <c r="BM19" s="104">
        <f t="shared" si="22"/>
        <v>0</v>
      </c>
      <c r="BN19" s="103">
        <f t="shared" si="8"/>
        <v>0</v>
      </c>
      <c r="BO19" s="99"/>
      <c r="BS19" s="248" t="str">
        <f>AG19 &amp; "0"</f>
        <v>Прочие привлеченные средства0</v>
      </c>
    </row>
    <row r="20" spans="3:78" ht="22.5" hidden="1">
      <c r="C20" s="45"/>
      <c r="D20" s="289"/>
      <c r="E20" s="107"/>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00"/>
      <c r="AF20" s="290" t="s">
        <v>119</v>
      </c>
      <c r="AG20" s="200" t="s">
        <v>231</v>
      </c>
      <c r="AH20" s="285"/>
      <c r="AI20" s="285"/>
      <c r="AJ20" s="285"/>
      <c r="AK20" s="285"/>
      <c r="AL20" s="285"/>
      <c r="AM20" s="285"/>
      <c r="AN20" s="285"/>
      <c r="AO20" s="285"/>
      <c r="AP20" s="274"/>
      <c r="AQ20" s="100">
        <f t="shared" si="0"/>
        <v>0</v>
      </c>
      <c r="AR20" s="100">
        <f t="shared" si="1"/>
        <v>0</v>
      </c>
      <c r="AS20" s="100">
        <f t="shared" si="2"/>
        <v>0</v>
      </c>
      <c r="AT20" s="102">
        <f>SUM(AT21:AT23)</f>
        <v>0</v>
      </c>
      <c r="AU20" s="102">
        <f>SUM(AU21:AU23)</f>
        <v>0</v>
      </c>
      <c r="AV20" s="102">
        <f>SUM(AV21:AV23)</f>
        <v>0</v>
      </c>
      <c r="AW20" s="102">
        <f>SUM(AW21:AW23)</f>
        <v>0</v>
      </c>
      <c r="AX20" s="102">
        <f>SUM(AX21:AX23)</f>
        <v>0</v>
      </c>
      <c r="AY20" s="101">
        <f t="shared" si="3"/>
        <v>0</v>
      </c>
      <c r="AZ20" s="102">
        <f>SUM(AZ21:AZ23)</f>
        <v>0</v>
      </c>
      <c r="BA20" s="102">
        <f>SUM(BA21:BA23)</f>
        <v>0</v>
      </c>
      <c r="BB20" s="101">
        <f t="shared" si="4"/>
        <v>0</v>
      </c>
      <c r="BC20" s="102">
        <f>SUM(BC21:BC23)</f>
        <v>0</v>
      </c>
      <c r="BD20" s="102">
        <f>SUM(BD21:BD23)</f>
        <v>0</v>
      </c>
      <c r="BE20" s="101">
        <f t="shared" si="5"/>
        <v>0</v>
      </c>
      <c r="BF20" s="102">
        <f>SUM(BF21:BF23)</f>
        <v>0</v>
      </c>
      <c r="BG20" s="102">
        <f>SUM(BG21:BG23)</f>
        <v>0</v>
      </c>
      <c r="BH20" s="101">
        <f t="shared" si="6"/>
        <v>0</v>
      </c>
      <c r="BI20" s="102">
        <f>SUM(BI21:BI23)</f>
        <v>0</v>
      </c>
      <c r="BJ20" s="102">
        <f>SUM(BJ21:BJ23)</f>
        <v>0</v>
      </c>
      <c r="BK20" s="101">
        <f t="shared" si="7"/>
        <v>0</v>
      </c>
      <c r="BL20" s="102">
        <f>SUM(BL21:BL23)</f>
        <v>0</v>
      </c>
      <c r="BM20" s="102">
        <f>SUM(BM21:BM23)</f>
        <v>0</v>
      </c>
      <c r="BN20" s="100">
        <f t="shared" si="8"/>
        <v>0</v>
      </c>
      <c r="BO20" s="99"/>
      <c r="BS20" s="249"/>
    </row>
    <row r="21" spans="3:78" hidden="1">
      <c r="C21" s="45"/>
      <c r="D21" s="291"/>
      <c r="E21" s="107"/>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3"/>
      <c r="AF21" s="294" t="s">
        <v>152</v>
      </c>
      <c r="AG21" s="295" t="s">
        <v>232</v>
      </c>
      <c r="AH21" s="275"/>
      <c r="AI21" s="275"/>
      <c r="AJ21" s="275"/>
      <c r="AK21" s="275"/>
      <c r="AL21" s="275"/>
      <c r="AM21" s="275"/>
      <c r="AN21" s="275"/>
      <c r="AO21" s="275"/>
      <c r="AP21" s="275"/>
      <c r="AQ21" s="103">
        <f t="shared" si="0"/>
        <v>0</v>
      </c>
      <c r="AR21" s="103">
        <f t="shared" si="1"/>
        <v>0</v>
      </c>
      <c r="AS21" s="103">
        <f t="shared" si="2"/>
        <v>0</v>
      </c>
      <c r="AT21" s="104">
        <f t="shared" ref="AT21:AU23" si="23">SUMIF($AG$49:$AG$521,$AG21,AT$49:AT$521)</f>
        <v>0</v>
      </c>
      <c r="AU21" s="104">
        <f t="shared" si="23"/>
        <v>0</v>
      </c>
      <c r="AV21" s="104">
        <f t="shared" ref="AV21:AX23" si="24">SUMIF($BS$49:$BS$521,$BS21,AV$49:AV$521)</f>
        <v>0</v>
      </c>
      <c r="AW21" s="104">
        <f t="shared" si="24"/>
        <v>0</v>
      </c>
      <c r="AX21" s="104">
        <f t="shared" si="24"/>
        <v>0</v>
      </c>
      <c r="AY21" s="193">
        <f t="shared" si="3"/>
        <v>0</v>
      </c>
      <c r="AZ21" s="104">
        <f t="shared" ref="AZ21:BA23" si="25">SUMIF($BS$49:$BS$521,$BS21,AZ$49:AZ$521)</f>
        <v>0</v>
      </c>
      <c r="BA21" s="104">
        <f t="shared" si="25"/>
        <v>0</v>
      </c>
      <c r="BB21" s="193">
        <f t="shared" si="4"/>
        <v>0</v>
      </c>
      <c r="BC21" s="104">
        <f t="shared" ref="BC21:BD23" si="26">SUMIF($BS$49:$BS$521,$BS21,BC$49:BC$521)</f>
        <v>0</v>
      </c>
      <c r="BD21" s="104">
        <f t="shared" si="26"/>
        <v>0</v>
      </c>
      <c r="BE21" s="193">
        <f t="shared" si="5"/>
        <v>0</v>
      </c>
      <c r="BF21" s="104">
        <f t="shared" ref="BF21:BG23" si="27">SUMIF($BS$49:$BS$521,$BS21,BF$49:BF$521)</f>
        <v>0</v>
      </c>
      <c r="BG21" s="104">
        <f t="shared" si="27"/>
        <v>0</v>
      </c>
      <c r="BH21" s="193">
        <f t="shared" si="6"/>
        <v>0</v>
      </c>
      <c r="BI21" s="104">
        <f t="shared" ref="BI21:BJ23" si="28">SUMIF($BS$49:$BS$521,$BS21,BI$49:BI$521)</f>
        <v>0</v>
      </c>
      <c r="BJ21" s="104">
        <f t="shared" si="28"/>
        <v>0</v>
      </c>
      <c r="BK21" s="193">
        <f t="shared" si="7"/>
        <v>0</v>
      </c>
      <c r="BL21" s="104">
        <f t="shared" ref="BL21:BM23" si="29">SUMIF($BS$49:$BS$521,$BS21,BL$49:BL$521)</f>
        <v>0</v>
      </c>
      <c r="BM21" s="104">
        <f t="shared" si="29"/>
        <v>0</v>
      </c>
      <c r="BN21" s="103">
        <f t="shared" si="8"/>
        <v>0</v>
      </c>
      <c r="BO21" s="99"/>
      <c r="BS21" s="248" t="str">
        <f>AG21 &amp; "0"</f>
        <v>Федеральный бюджет0</v>
      </c>
    </row>
    <row r="22" spans="3:78" hidden="1">
      <c r="C22" s="45"/>
      <c r="D22" s="291"/>
      <c r="E22" s="107"/>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3"/>
      <c r="AF22" s="294" t="s">
        <v>153</v>
      </c>
      <c r="AG22" s="295" t="s">
        <v>233</v>
      </c>
      <c r="AH22" s="275"/>
      <c r="AI22" s="275"/>
      <c r="AJ22" s="275"/>
      <c r="AK22" s="275"/>
      <c r="AL22" s="275"/>
      <c r="AM22" s="275"/>
      <c r="AN22" s="275"/>
      <c r="AO22" s="275"/>
      <c r="AP22" s="275"/>
      <c r="AQ22" s="103">
        <f t="shared" si="0"/>
        <v>0</v>
      </c>
      <c r="AR22" s="103">
        <f t="shared" si="1"/>
        <v>0</v>
      </c>
      <c r="AS22" s="103">
        <f t="shared" si="2"/>
        <v>0</v>
      </c>
      <c r="AT22" s="104">
        <f t="shared" si="23"/>
        <v>0</v>
      </c>
      <c r="AU22" s="104">
        <f t="shared" si="23"/>
        <v>0</v>
      </c>
      <c r="AV22" s="104">
        <f t="shared" si="24"/>
        <v>0</v>
      </c>
      <c r="AW22" s="104">
        <f t="shared" si="24"/>
        <v>0</v>
      </c>
      <c r="AX22" s="104">
        <f t="shared" si="24"/>
        <v>0</v>
      </c>
      <c r="AY22" s="193">
        <f t="shared" si="3"/>
        <v>0</v>
      </c>
      <c r="AZ22" s="104">
        <f t="shared" si="25"/>
        <v>0</v>
      </c>
      <c r="BA22" s="104">
        <f t="shared" si="25"/>
        <v>0</v>
      </c>
      <c r="BB22" s="193">
        <f t="shared" si="4"/>
        <v>0</v>
      </c>
      <c r="BC22" s="104">
        <f t="shared" si="26"/>
        <v>0</v>
      </c>
      <c r="BD22" s="104">
        <f t="shared" si="26"/>
        <v>0</v>
      </c>
      <c r="BE22" s="193">
        <f t="shared" si="5"/>
        <v>0</v>
      </c>
      <c r="BF22" s="104">
        <f t="shared" si="27"/>
        <v>0</v>
      </c>
      <c r="BG22" s="104">
        <f t="shared" si="27"/>
        <v>0</v>
      </c>
      <c r="BH22" s="193">
        <f t="shared" si="6"/>
        <v>0</v>
      </c>
      <c r="BI22" s="104">
        <f t="shared" si="28"/>
        <v>0</v>
      </c>
      <c r="BJ22" s="104">
        <f t="shared" si="28"/>
        <v>0</v>
      </c>
      <c r="BK22" s="193">
        <f t="shared" si="7"/>
        <v>0</v>
      </c>
      <c r="BL22" s="104">
        <f t="shared" si="29"/>
        <v>0</v>
      </c>
      <c r="BM22" s="104">
        <f t="shared" si="29"/>
        <v>0</v>
      </c>
      <c r="BN22" s="103">
        <f t="shared" si="8"/>
        <v>0</v>
      </c>
      <c r="BO22" s="99"/>
      <c r="BS22" s="248" t="str">
        <f>AG22 &amp; "0"</f>
        <v>Бюджет субъекта РФ0</v>
      </c>
    </row>
    <row r="23" spans="3:78" ht="11.25" hidden="1" customHeight="1">
      <c r="C23" s="45"/>
      <c r="D23" s="291"/>
      <c r="E23" s="107"/>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3"/>
      <c r="AF23" s="294" t="s">
        <v>25</v>
      </c>
      <c r="AG23" s="295" t="s">
        <v>234</v>
      </c>
      <c r="AH23" s="275"/>
      <c r="AI23" s="275"/>
      <c r="AJ23" s="275"/>
      <c r="AK23" s="275"/>
      <c r="AL23" s="275"/>
      <c r="AM23" s="275"/>
      <c r="AN23" s="275"/>
      <c r="AO23" s="275"/>
      <c r="AP23" s="275"/>
      <c r="AQ23" s="103">
        <f t="shared" si="0"/>
        <v>0</v>
      </c>
      <c r="AR23" s="103">
        <f t="shared" si="1"/>
        <v>0</v>
      </c>
      <c r="AS23" s="103">
        <f t="shared" si="2"/>
        <v>0</v>
      </c>
      <c r="AT23" s="104">
        <f t="shared" si="23"/>
        <v>0</v>
      </c>
      <c r="AU23" s="104">
        <f t="shared" si="23"/>
        <v>0</v>
      </c>
      <c r="AV23" s="104">
        <f t="shared" si="24"/>
        <v>0</v>
      </c>
      <c r="AW23" s="104">
        <f t="shared" si="24"/>
        <v>0</v>
      </c>
      <c r="AX23" s="104">
        <f t="shared" si="24"/>
        <v>0</v>
      </c>
      <c r="AY23" s="193">
        <f t="shared" si="3"/>
        <v>0</v>
      </c>
      <c r="AZ23" s="104">
        <f t="shared" si="25"/>
        <v>0</v>
      </c>
      <c r="BA23" s="104">
        <f t="shared" si="25"/>
        <v>0</v>
      </c>
      <c r="BB23" s="193">
        <f t="shared" si="4"/>
        <v>0</v>
      </c>
      <c r="BC23" s="104">
        <f t="shared" si="26"/>
        <v>0</v>
      </c>
      <c r="BD23" s="104">
        <f t="shared" si="26"/>
        <v>0</v>
      </c>
      <c r="BE23" s="193">
        <f t="shared" si="5"/>
        <v>0</v>
      </c>
      <c r="BF23" s="104">
        <f t="shared" si="27"/>
        <v>0</v>
      </c>
      <c r="BG23" s="104">
        <f t="shared" si="27"/>
        <v>0</v>
      </c>
      <c r="BH23" s="193">
        <f t="shared" si="6"/>
        <v>0</v>
      </c>
      <c r="BI23" s="104">
        <f t="shared" si="28"/>
        <v>0</v>
      </c>
      <c r="BJ23" s="104">
        <f t="shared" si="28"/>
        <v>0</v>
      </c>
      <c r="BK23" s="193">
        <f t="shared" si="7"/>
        <v>0</v>
      </c>
      <c r="BL23" s="104">
        <f t="shared" si="29"/>
        <v>0</v>
      </c>
      <c r="BM23" s="104">
        <f t="shared" si="29"/>
        <v>0</v>
      </c>
      <c r="BN23" s="103">
        <f t="shared" si="8"/>
        <v>0</v>
      </c>
      <c r="BO23" s="99"/>
      <c r="BS23" s="248" t="str">
        <f>AG23 &amp; "0"</f>
        <v>Бюджет муниципального образования0</v>
      </c>
    </row>
    <row r="24" spans="3:78" ht="11.25" hidden="1" customHeight="1">
      <c r="C24" s="45"/>
      <c r="D24" s="289"/>
      <c r="E24" s="107"/>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00"/>
      <c r="AF24" s="290" t="s">
        <v>120</v>
      </c>
      <c r="AG24" s="200" t="s">
        <v>235</v>
      </c>
      <c r="AH24" s="285"/>
      <c r="AI24" s="285"/>
      <c r="AJ24" s="285"/>
      <c r="AK24" s="285"/>
      <c r="AL24" s="285"/>
      <c r="AM24" s="285"/>
      <c r="AN24" s="285"/>
      <c r="AO24" s="285"/>
      <c r="AP24" s="274"/>
      <c r="AQ24" s="100">
        <f t="shared" si="0"/>
        <v>0</v>
      </c>
      <c r="AR24" s="100">
        <f t="shared" si="1"/>
        <v>0</v>
      </c>
      <c r="AS24" s="100">
        <f t="shared" si="2"/>
        <v>0</v>
      </c>
      <c r="AT24" s="102">
        <f>SUM(AT25:AT26)</f>
        <v>0</v>
      </c>
      <c r="AU24" s="102">
        <f>SUM(AU25:AU26)</f>
        <v>0</v>
      </c>
      <c r="AV24" s="102">
        <f>SUM(AV25:AV26)</f>
        <v>0</v>
      </c>
      <c r="AW24" s="102">
        <f>SUM(AW25:AW26)</f>
        <v>0</v>
      </c>
      <c r="AX24" s="102">
        <f>SUM(AX25:AX26)</f>
        <v>0</v>
      </c>
      <c r="AY24" s="101">
        <f t="shared" si="3"/>
        <v>0</v>
      </c>
      <c r="AZ24" s="102">
        <f>SUM(AZ25:AZ26)</f>
        <v>0</v>
      </c>
      <c r="BA24" s="102">
        <f>SUM(BA25:BA26)</f>
        <v>0</v>
      </c>
      <c r="BB24" s="101">
        <f t="shared" si="4"/>
        <v>0</v>
      </c>
      <c r="BC24" s="102">
        <f>SUM(BC25:BC26)</f>
        <v>0</v>
      </c>
      <c r="BD24" s="102">
        <f>SUM(BD25:BD26)</f>
        <v>0</v>
      </c>
      <c r="BE24" s="101">
        <f t="shared" si="5"/>
        <v>0</v>
      </c>
      <c r="BF24" s="102">
        <f>SUM(BF25:BF26)</f>
        <v>0</v>
      </c>
      <c r="BG24" s="102">
        <f>SUM(BG25:BG26)</f>
        <v>0</v>
      </c>
      <c r="BH24" s="101">
        <f t="shared" si="6"/>
        <v>0</v>
      </c>
      <c r="BI24" s="102">
        <f>SUM(BI25:BI26)</f>
        <v>0</v>
      </c>
      <c r="BJ24" s="102">
        <f>SUM(BJ25:BJ26)</f>
        <v>0</v>
      </c>
      <c r="BK24" s="101">
        <f t="shared" si="7"/>
        <v>0</v>
      </c>
      <c r="BL24" s="102">
        <f>SUM(BL25:BL26)</f>
        <v>0</v>
      </c>
      <c r="BM24" s="102">
        <f>SUM(BM25:BM26)</f>
        <v>0</v>
      </c>
      <c r="BN24" s="100">
        <f t="shared" si="8"/>
        <v>0</v>
      </c>
      <c r="BO24" s="99"/>
      <c r="BS24" s="249"/>
    </row>
    <row r="25" spans="3:78" hidden="1">
      <c r="C25" s="45"/>
      <c r="D25" s="291"/>
      <c r="E25" s="107"/>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3"/>
      <c r="AF25" s="294" t="s">
        <v>236</v>
      </c>
      <c r="AG25" s="295" t="s">
        <v>237</v>
      </c>
      <c r="AH25" s="275"/>
      <c r="AI25" s="275"/>
      <c r="AJ25" s="275"/>
      <c r="AK25" s="275"/>
      <c r="AL25" s="275"/>
      <c r="AM25" s="275"/>
      <c r="AN25" s="275"/>
      <c r="AO25" s="275"/>
      <c r="AP25" s="275"/>
      <c r="AQ25" s="103">
        <f t="shared" si="0"/>
        <v>0</v>
      </c>
      <c r="AR25" s="103">
        <f t="shared" si="1"/>
        <v>0</v>
      </c>
      <c r="AS25" s="103">
        <f t="shared" si="2"/>
        <v>0</v>
      </c>
      <c r="AT25" s="104">
        <f>SUMIF($AG$49:$AG$521,$AG25,AT$49:AT$521)</f>
        <v>0</v>
      </c>
      <c r="AU25" s="104">
        <f>SUMIF($AG$49:$AG$521,$AG25,AU$49:AU$521)</f>
        <v>0</v>
      </c>
      <c r="AV25" s="104">
        <f t="shared" ref="AV25:AX26" si="30">SUMIF($BS$49:$BS$521,$BS25,AV$49:AV$521)</f>
        <v>0</v>
      </c>
      <c r="AW25" s="104">
        <f t="shared" si="30"/>
        <v>0</v>
      </c>
      <c r="AX25" s="104">
        <f t="shared" si="30"/>
        <v>0</v>
      </c>
      <c r="AY25" s="193">
        <f t="shared" si="3"/>
        <v>0</v>
      </c>
      <c r="AZ25" s="104">
        <f>SUMIF($BS$49:$BS$521,$BS25,AZ$49:AZ$521)</f>
        <v>0</v>
      </c>
      <c r="BA25" s="104">
        <f>SUMIF($BS$49:$BS$521,$BS25,BA$49:BA$521)</f>
        <v>0</v>
      </c>
      <c r="BB25" s="193">
        <f t="shared" si="4"/>
        <v>0</v>
      </c>
      <c r="BC25" s="104">
        <f>SUMIF($BS$49:$BS$521,$BS25,BC$49:BC$521)</f>
        <v>0</v>
      </c>
      <c r="BD25" s="104">
        <f>SUMIF($BS$49:$BS$521,$BS25,BD$49:BD$521)</f>
        <v>0</v>
      </c>
      <c r="BE25" s="193">
        <f t="shared" si="5"/>
        <v>0</v>
      </c>
      <c r="BF25" s="104">
        <f>SUMIF($BS$49:$BS$521,$BS25,BF$49:BF$521)</f>
        <v>0</v>
      </c>
      <c r="BG25" s="104">
        <f>SUMIF($BS$49:$BS$521,$BS25,BG$49:BG$521)</f>
        <v>0</v>
      </c>
      <c r="BH25" s="193">
        <f t="shared" si="6"/>
        <v>0</v>
      </c>
      <c r="BI25" s="104">
        <f>SUMIF($BS$49:$BS$521,$BS25,BI$49:BI$521)</f>
        <v>0</v>
      </c>
      <c r="BJ25" s="104">
        <f>SUMIF($BS$49:$BS$521,$BS25,BJ$49:BJ$521)</f>
        <v>0</v>
      </c>
      <c r="BK25" s="193">
        <f t="shared" si="7"/>
        <v>0</v>
      </c>
      <c r="BL25" s="104">
        <f>SUMIF($BS$49:$BS$521,$BS25,BL$49:BL$521)</f>
        <v>0</v>
      </c>
      <c r="BM25" s="104">
        <f>SUMIF($BS$49:$BS$521,$BS25,BM$49:BM$521)</f>
        <v>0</v>
      </c>
      <c r="BN25" s="103">
        <f t="shared" si="8"/>
        <v>0</v>
      </c>
      <c r="BO25" s="99"/>
      <c r="BS25" s="248" t="str">
        <f>AG25 &amp; "0"</f>
        <v>Лизинг0</v>
      </c>
    </row>
    <row r="26" spans="3:78" hidden="1">
      <c r="C26" s="45"/>
      <c r="D26" s="291"/>
      <c r="E26" s="107"/>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3"/>
      <c r="AF26" s="294" t="s">
        <v>238</v>
      </c>
      <c r="AG26" s="295" t="s">
        <v>239</v>
      </c>
      <c r="AH26" s="275"/>
      <c r="AI26" s="275"/>
      <c r="AJ26" s="275"/>
      <c r="AK26" s="275"/>
      <c r="AL26" s="275"/>
      <c r="AM26" s="275"/>
      <c r="AN26" s="275"/>
      <c r="AO26" s="275"/>
      <c r="AP26" s="275"/>
      <c r="AQ26" s="103">
        <f t="shared" si="0"/>
        <v>0</v>
      </c>
      <c r="AR26" s="103">
        <f t="shared" si="1"/>
        <v>0</v>
      </c>
      <c r="AS26" s="103">
        <f t="shared" si="2"/>
        <v>0</v>
      </c>
      <c r="AT26" s="104">
        <f>SUMIF($AG$49:$AG$521,$AG26,AT$49:AT$521)</f>
        <v>0</v>
      </c>
      <c r="AU26" s="104">
        <f>SUMIF($AG$49:$AG$521,$AG26,AU$49:AU$521)</f>
        <v>0</v>
      </c>
      <c r="AV26" s="104">
        <f t="shared" si="30"/>
        <v>0</v>
      </c>
      <c r="AW26" s="104">
        <f t="shared" si="30"/>
        <v>0</v>
      </c>
      <c r="AX26" s="104">
        <f t="shared" si="30"/>
        <v>0</v>
      </c>
      <c r="AY26" s="193">
        <f t="shared" si="3"/>
        <v>0</v>
      </c>
      <c r="AZ26" s="104">
        <f>SUMIF($BS$49:$BS$521,$BS26,AZ$49:AZ$521)</f>
        <v>0</v>
      </c>
      <c r="BA26" s="104">
        <f>SUMIF($BS$49:$BS$521,$BS26,BA$49:BA$521)</f>
        <v>0</v>
      </c>
      <c r="BB26" s="193">
        <f t="shared" si="4"/>
        <v>0</v>
      </c>
      <c r="BC26" s="104">
        <f>SUMIF($BS$49:$BS$521,$BS26,BC$49:BC$521)</f>
        <v>0</v>
      </c>
      <c r="BD26" s="104">
        <f>SUMIF($BS$49:$BS$521,$BS26,BD$49:BD$521)</f>
        <v>0</v>
      </c>
      <c r="BE26" s="193">
        <f t="shared" si="5"/>
        <v>0</v>
      </c>
      <c r="BF26" s="104">
        <f>SUMIF($BS$49:$BS$521,$BS26,BF$49:BF$521)</f>
        <v>0</v>
      </c>
      <c r="BG26" s="104">
        <f>SUMIF($BS$49:$BS$521,$BS26,BG$49:BG$521)</f>
        <v>0</v>
      </c>
      <c r="BH26" s="193">
        <f t="shared" si="6"/>
        <v>0</v>
      </c>
      <c r="BI26" s="104">
        <f>SUMIF($BS$49:$BS$521,$BS26,BI$49:BI$521)</f>
        <v>0</v>
      </c>
      <c r="BJ26" s="104">
        <f>SUMIF($BS$49:$BS$521,$BS26,BJ$49:BJ$521)</f>
        <v>0</v>
      </c>
      <c r="BK26" s="193">
        <f t="shared" si="7"/>
        <v>0</v>
      </c>
      <c r="BL26" s="104">
        <f>SUMIF($BS$49:$BS$521,$BS26,BL$49:BL$521)</f>
        <v>0</v>
      </c>
      <c r="BM26" s="104">
        <f>SUMIF($BS$49:$BS$521,$BS26,BM$49:BM$521)</f>
        <v>0</v>
      </c>
      <c r="BN26" s="103">
        <f t="shared" si="8"/>
        <v>0</v>
      </c>
      <c r="BO26" s="99"/>
      <c r="BS26" s="248" t="str">
        <f>AG26 &amp; "0"</f>
        <v>Прочие0</v>
      </c>
    </row>
    <row r="27" spans="3:78" ht="15" customHeight="1">
      <c r="C27" s="45"/>
      <c r="D27" s="55"/>
      <c r="E27" s="96"/>
      <c r="F27" s="9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277" t="s">
        <v>365</v>
      </c>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99"/>
    </row>
    <row r="28" spans="3:78">
      <c r="C28" s="45"/>
      <c r="D28" s="288"/>
      <c r="E28" s="48"/>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00"/>
      <c r="AF28" s="285"/>
      <c r="AG28" s="200" t="s">
        <v>141</v>
      </c>
      <c r="AH28" s="285"/>
      <c r="AI28" s="285"/>
      <c r="AJ28" s="285"/>
      <c r="AK28" s="285"/>
      <c r="AL28" s="285"/>
      <c r="AM28" s="285"/>
      <c r="AN28" s="285"/>
      <c r="AO28" s="285"/>
      <c r="AP28" s="285"/>
      <c r="AQ28" s="100">
        <f t="shared" ref="AQ28:AQ44" si="31">SUM(AT28,AW28,AZ28,BC28,BF28,BI28,BL28)</f>
        <v>984676.679</v>
      </c>
      <c r="AR28" s="100">
        <f t="shared" ref="AR28:AR44" si="32">SUM(AT28,AX28,BA28,BD28,BG28,BJ28,BM28)</f>
        <v>984676.69780000008</v>
      </c>
      <c r="AS28" s="100">
        <f t="shared" ref="AS28:AS44" si="33">AQ28-AR28</f>
        <v>-1.8800000078044832E-2</v>
      </c>
      <c r="AT28" s="101">
        <f>AT29+AT34+AT38+AT42</f>
        <v>37074.36</v>
      </c>
      <c r="AU28" s="101">
        <f>AU29+AU34+AU38+AU42</f>
        <v>16791.190000000002</v>
      </c>
      <c r="AV28" s="101">
        <f>AV29+AV34+AV38+AV42</f>
        <v>0</v>
      </c>
      <c r="AW28" s="101">
        <f>AW29+AW34+AW38+AW42</f>
        <v>109585.35</v>
      </c>
      <c r="AX28" s="101">
        <f>AX29+AX34+AX38+AX42</f>
        <v>109585.34600000001</v>
      </c>
      <c r="AY28" s="101">
        <f t="shared" ref="AY28:AY44" si="34">AW28-AX28</f>
        <v>4.0000000008149073E-3</v>
      </c>
      <c r="AZ28" s="101">
        <f>AZ29+AZ34+AZ38+AZ42</f>
        <v>108635.609</v>
      </c>
      <c r="BA28" s="101">
        <f>BA29+BA34+BA38+BA42</f>
        <v>108635.62060000001</v>
      </c>
      <c r="BB28" s="101">
        <f t="shared" ref="BB28:BB44" si="35">AZ28-BA28</f>
        <v>-1.1600000012549572E-2</v>
      </c>
      <c r="BC28" s="101">
        <f>BC29+BC34+BC38+BC42</f>
        <v>110094.00000000001</v>
      </c>
      <c r="BD28" s="101">
        <f>BD29+BD34+BD38+BD42</f>
        <v>110094.00380000001</v>
      </c>
      <c r="BE28" s="101">
        <f t="shared" ref="BE28:BE44" si="36">BC28-BD28</f>
        <v>-3.799999991315417E-3</v>
      </c>
      <c r="BF28" s="101">
        <f>BF29+BF34+BF38+BF42</f>
        <v>108116.56</v>
      </c>
      <c r="BG28" s="101">
        <f>BG29+BG34+BG38+BG42</f>
        <v>108116.5695</v>
      </c>
      <c r="BH28" s="101">
        <f t="shared" ref="BH28:BH44" si="37">BF28-BG28</f>
        <v>-9.5000000001164153E-3</v>
      </c>
      <c r="BI28" s="101">
        <f>BI29+BI34+BI38+BI42</f>
        <v>511170.79999999993</v>
      </c>
      <c r="BJ28" s="101">
        <f>BJ29+BJ34+BJ38+BJ42</f>
        <v>108886.40790000001</v>
      </c>
      <c r="BK28" s="101">
        <f t="shared" ref="BK28:BK44" si="38">BI28-BJ28</f>
        <v>402284.39209999994</v>
      </c>
      <c r="BL28" s="101">
        <f>BL29+BL34+BL38+BL42</f>
        <v>0</v>
      </c>
      <c r="BM28" s="101">
        <f>BM29+BM34+BM38+BM42</f>
        <v>402284.39</v>
      </c>
      <c r="BN28" s="100">
        <f t="shared" ref="BN28:BN44" si="39">BL28-BM28</f>
        <v>-402284.39</v>
      </c>
      <c r="BO28" s="145"/>
      <c r="BP28" s="146"/>
    </row>
    <row r="29" spans="3:78">
      <c r="C29" s="45"/>
      <c r="D29" s="289"/>
      <c r="E29" s="107"/>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00"/>
      <c r="AF29" s="290">
        <v>1</v>
      </c>
      <c r="AG29" s="200" t="s">
        <v>218</v>
      </c>
      <c r="AH29" s="285"/>
      <c r="AI29" s="285"/>
      <c r="AJ29" s="285"/>
      <c r="AK29" s="285"/>
      <c r="AL29" s="285"/>
      <c r="AM29" s="285"/>
      <c r="AN29" s="285"/>
      <c r="AO29" s="285"/>
      <c r="AP29" s="274"/>
      <c r="AQ29" s="100">
        <f t="shared" si="31"/>
        <v>867517.33899999992</v>
      </c>
      <c r="AR29" s="100">
        <f t="shared" si="32"/>
        <v>888514.28780000005</v>
      </c>
      <c r="AS29" s="100">
        <f t="shared" si="33"/>
        <v>-20996.948800000129</v>
      </c>
      <c r="AT29" s="102">
        <f>AT30+AT31+AT32+AT33</f>
        <v>37074.36</v>
      </c>
      <c r="AU29" s="102">
        <f>AU30+AU31+AU32+AU33</f>
        <v>16791.190000000002</v>
      </c>
      <c r="AV29" s="102">
        <f>AV30+AV31+AV32+AV33</f>
        <v>0</v>
      </c>
      <c r="AW29" s="102">
        <f>AW30+AW31+AW32+AW33</f>
        <v>79686.92</v>
      </c>
      <c r="AX29" s="102">
        <f>AX30+AX31+AX32+AX33</f>
        <v>79686.926000000007</v>
      </c>
      <c r="AY29" s="101">
        <f t="shared" si="34"/>
        <v>-6.0000000084983185E-3</v>
      </c>
      <c r="AZ29" s="102">
        <f>AZ30+AZ31+AZ32+AZ33</f>
        <v>86766.918999999994</v>
      </c>
      <c r="BA29" s="102">
        <f>BA30+BA31+BA32+BA33</f>
        <v>107229.82060000001</v>
      </c>
      <c r="BB29" s="101">
        <f t="shared" si="35"/>
        <v>-20462.901600000012</v>
      </c>
      <c r="BC29" s="102">
        <f>BC30+BC31+BC32+BC33</f>
        <v>90229.920000000013</v>
      </c>
      <c r="BD29" s="102">
        <f>BD30+BD31+BD32+BD33</f>
        <v>107290.1838</v>
      </c>
      <c r="BE29" s="101">
        <f t="shared" si="36"/>
        <v>-17060.263799999986</v>
      </c>
      <c r="BF29" s="102">
        <f>BF30+BF31+BF32+BF33</f>
        <v>98029.9</v>
      </c>
      <c r="BG29" s="102">
        <f>BG30+BG31+BG32+BG33</f>
        <v>107440.8395</v>
      </c>
      <c r="BH29" s="101">
        <f t="shared" si="37"/>
        <v>-9410.9395000000077</v>
      </c>
      <c r="BI29" s="102">
        <f>BI30+BI31+BI32+BI33</f>
        <v>475729.31999999995</v>
      </c>
      <c r="BJ29" s="102">
        <f>BJ30+BJ31+BJ32+BJ33</f>
        <v>104313.01790000001</v>
      </c>
      <c r="BK29" s="101">
        <f t="shared" si="38"/>
        <v>371416.30209999997</v>
      </c>
      <c r="BL29" s="102">
        <f>BL30+BL31+BL32+BL33</f>
        <v>0</v>
      </c>
      <c r="BM29" s="102">
        <f>BM30+BM31+BM32+BM33</f>
        <v>345479.14</v>
      </c>
      <c r="BN29" s="100">
        <f t="shared" si="39"/>
        <v>-345479.14</v>
      </c>
      <c r="BO29" s="99"/>
      <c r="BP29" s="48"/>
    </row>
    <row r="30" spans="3:78" ht="11.25" customHeight="1">
      <c r="C30" s="45"/>
      <c r="D30" s="291"/>
      <c r="E30" s="107"/>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3"/>
      <c r="AF30" s="294" t="s">
        <v>219</v>
      </c>
      <c r="AG30" s="295" t="s">
        <v>240</v>
      </c>
      <c r="AH30" s="275"/>
      <c r="AI30" s="275"/>
      <c r="AJ30" s="275"/>
      <c r="AK30" s="275"/>
      <c r="AL30" s="275"/>
      <c r="AM30" s="275"/>
      <c r="AN30" s="275"/>
      <c r="AO30" s="275"/>
      <c r="AP30" s="275"/>
      <c r="AQ30" s="103">
        <f t="shared" si="31"/>
        <v>596180.23</v>
      </c>
      <c r="AR30" s="103">
        <f t="shared" si="32"/>
        <v>402511.12200000003</v>
      </c>
      <c r="AS30" s="103">
        <f t="shared" si="33"/>
        <v>193669.10799999995</v>
      </c>
      <c r="AT30" s="104">
        <f t="shared" ref="AT30:AX33" si="40">SUMIF($BY$49:$BY$521,$BY30,AT$49:AT$521)</f>
        <v>37074.36</v>
      </c>
      <c r="AU30" s="104">
        <f t="shared" si="40"/>
        <v>16791.190000000002</v>
      </c>
      <c r="AV30" s="104">
        <f t="shared" si="40"/>
        <v>0</v>
      </c>
      <c r="AW30" s="104">
        <f t="shared" si="40"/>
        <v>23880</v>
      </c>
      <c r="AX30" s="104">
        <f t="shared" si="40"/>
        <v>23880.002</v>
      </c>
      <c r="AY30" s="193">
        <f t="shared" si="34"/>
        <v>-2.0000000004074536E-3</v>
      </c>
      <c r="AZ30" s="104">
        <f t="shared" ref="AZ30:BA33" si="41">SUMIF($BY$49:$BY$521,$BY30,AZ$49:AZ$521)</f>
        <v>30959.999999999996</v>
      </c>
      <c r="BA30" s="104">
        <f t="shared" si="41"/>
        <v>53455.2886</v>
      </c>
      <c r="BB30" s="193">
        <f t="shared" si="35"/>
        <v>-22495.288600000003</v>
      </c>
      <c r="BC30" s="104">
        <f t="shared" ref="BC30:BD33" si="42">SUMIF($BY$49:$BY$521,$BY30,BC$49:BC$521)</f>
        <v>34422.990000000005</v>
      </c>
      <c r="BD30" s="104">
        <f t="shared" si="42"/>
        <v>53515.651899999997</v>
      </c>
      <c r="BE30" s="193">
        <f t="shared" si="36"/>
        <v>-19092.661899999992</v>
      </c>
      <c r="BF30" s="104">
        <f t="shared" ref="BF30:BG33" si="43">SUMIF($BY$49:$BY$521,$BY30,BF$49:BF$521)</f>
        <v>42222.98</v>
      </c>
      <c r="BG30" s="104">
        <f t="shared" si="43"/>
        <v>53666.307499999995</v>
      </c>
      <c r="BH30" s="193">
        <f t="shared" si="37"/>
        <v>-11443.327499999992</v>
      </c>
      <c r="BI30" s="104">
        <f t="shared" ref="BI30:BJ33" si="44">SUMIF($BY$49:$BY$521,$BY30,BI$49:BI$521)</f>
        <v>427619.89999999997</v>
      </c>
      <c r="BJ30" s="104">
        <f t="shared" si="44"/>
        <v>50538.492000000006</v>
      </c>
      <c r="BK30" s="193">
        <f t="shared" si="38"/>
        <v>377081.40799999994</v>
      </c>
      <c r="BL30" s="104">
        <f t="shared" ref="BL30:BM33" si="45">SUMIF($BY$49:$BY$521,$BY30,BL$49:BL$521)</f>
        <v>0</v>
      </c>
      <c r="BM30" s="104">
        <f t="shared" si="45"/>
        <v>130381.02</v>
      </c>
      <c r="BN30" s="103">
        <f t="shared" si="39"/>
        <v>-130381.02</v>
      </c>
      <c r="BO30" s="99"/>
      <c r="BP30" s="48"/>
      <c r="BS30" s="248"/>
      <c r="BY30" s="248" t="str">
        <f t="shared" ref="BY30:BY44" si="46">AG30&amp;"да"</f>
        <v>Прибыль направляемая на инвестициида</v>
      </c>
      <c r="BZ30" s="249"/>
    </row>
    <row r="31" spans="3:78" ht="22.5">
      <c r="C31" s="45"/>
      <c r="D31" s="291"/>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288"/>
      <c r="AF31" s="294" t="s">
        <v>220</v>
      </c>
      <c r="AG31" s="296" t="s">
        <v>221</v>
      </c>
      <c r="AH31" s="276"/>
      <c r="AI31" s="276"/>
      <c r="AJ31" s="276"/>
      <c r="AK31" s="276"/>
      <c r="AL31" s="276"/>
      <c r="AM31" s="276"/>
      <c r="AN31" s="276"/>
      <c r="AO31" s="276"/>
      <c r="AP31" s="276"/>
      <c r="AQ31" s="103">
        <f t="shared" si="31"/>
        <v>271337.109</v>
      </c>
      <c r="AR31" s="103">
        <f t="shared" si="32"/>
        <v>486003.16580000002</v>
      </c>
      <c r="AS31" s="103">
        <f t="shared" si="33"/>
        <v>-214666.05680000002</v>
      </c>
      <c r="AT31" s="104">
        <f t="shared" si="40"/>
        <v>0</v>
      </c>
      <c r="AU31" s="104">
        <f t="shared" si="40"/>
        <v>0</v>
      </c>
      <c r="AV31" s="104">
        <f t="shared" si="40"/>
        <v>0</v>
      </c>
      <c r="AW31" s="104">
        <f t="shared" si="40"/>
        <v>55806.92</v>
      </c>
      <c r="AX31" s="104">
        <f t="shared" si="40"/>
        <v>55806.923999999999</v>
      </c>
      <c r="AY31" s="193">
        <f t="shared" si="34"/>
        <v>-4.0000000008149073E-3</v>
      </c>
      <c r="AZ31" s="104">
        <f t="shared" si="41"/>
        <v>55806.918999999994</v>
      </c>
      <c r="BA31" s="104">
        <f t="shared" si="41"/>
        <v>53774.531999999999</v>
      </c>
      <c r="BB31" s="193">
        <f t="shared" si="35"/>
        <v>2032.3869999999952</v>
      </c>
      <c r="BC31" s="104">
        <f t="shared" si="42"/>
        <v>55806.93</v>
      </c>
      <c r="BD31" s="104">
        <f t="shared" si="42"/>
        <v>53774.531900000002</v>
      </c>
      <c r="BE31" s="193">
        <f t="shared" si="36"/>
        <v>2032.3980999999985</v>
      </c>
      <c r="BF31" s="104">
        <f t="shared" si="43"/>
        <v>55806.92</v>
      </c>
      <c r="BG31" s="104">
        <f t="shared" si="43"/>
        <v>53774.531999999999</v>
      </c>
      <c r="BH31" s="193">
        <f t="shared" si="37"/>
        <v>2032.387999999999</v>
      </c>
      <c r="BI31" s="104">
        <f t="shared" si="44"/>
        <v>48109.42</v>
      </c>
      <c r="BJ31" s="104">
        <f t="shared" si="44"/>
        <v>53774.525899999993</v>
      </c>
      <c r="BK31" s="193">
        <f t="shared" si="38"/>
        <v>-5665.105899999995</v>
      </c>
      <c r="BL31" s="104">
        <f t="shared" si="45"/>
        <v>0</v>
      </c>
      <c r="BM31" s="104">
        <f t="shared" si="45"/>
        <v>215098.12</v>
      </c>
      <c r="BN31" s="103">
        <f t="shared" si="39"/>
        <v>-215098.12</v>
      </c>
      <c r="BO31" s="99"/>
      <c r="BP31" s="48"/>
      <c r="BS31" s="248"/>
      <c r="BY31" s="248" t="str">
        <f t="shared" si="46"/>
        <v>Амортизационные отчисленияда</v>
      </c>
      <c r="BZ31" s="249"/>
    </row>
    <row r="32" spans="3:78" ht="22.5">
      <c r="C32" s="45"/>
      <c r="D32" s="291"/>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288"/>
      <c r="AF32" s="294" t="s">
        <v>222</v>
      </c>
      <c r="AG32" s="296" t="s">
        <v>223</v>
      </c>
      <c r="AH32" s="276"/>
      <c r="AI32" s="276"/>
      <c r="AJ32" s="276"/>
      <c r="AK32" s="276"/>
      <c r="AL32" s="276"/>
      <c r="AM32" s="276"/>
      <c r="AN32" s="276"/>
      <c r="AO32" s="276"/>
      <c r="AP32" s="276"/>
      <c r="AQ32" s="103">
        <f t="shared" si="31"/>
        <v>0</v>
      </c>
      <c r="AR32" s="103">
        <f t="shared" si="32"/>
        <v>0</v>
      </c>
      <c r="AS32" s="103">
        <f t="shared" si="33"/>
        <v>0</v>
      </c>
      <c r="AT32" s="104">
        <f t="shared" si="40"/>
        <v>0</v>
      </c>
      <c r="AU32" s="104">
        <f t="shared" si="40"/>
        <v>0</v>
      </c>
      <c r="AV32" s="104">
        <f t="shared" si="40"/>
        <v>0</v>
      </c>
      <c r="AW32" s="104">
        <f t="shared" si="40"/>
        <v>0</v>
      </c>
      <c r="AX32" s="104">
        <f t="shared" si="40"/>
        <v>0</v>
      </c>
      <c r="AY32" s="193">
        <f t="shared" si="34"/>
        <v>0</v>
      </c>
      <c r="AZ32" s="104">
        <f t="shared" si="41"/>
        <v>0</v>
      </c>
      <c r="BA32" s="104">
        <f t="shared" si="41"/>
        <v>0</v>
      </c>
      <c r="BB32" s="193">
        <f t="shared" si="35"/>
        <v>0</v>
      </c>
      <c r="BC32" s="104">
        <f t="shared" si="42"/>
        <v>0</v>
      </c>
      <c r="BD32" s="104">
        <f t="shared" si="42"/>
        <v>0</v>
      </c>
      <c r="BE32" s="193">
        <f t="shared" si="36"/>
        <v>0</v>
      </c>
      <c r="BF32" s="104">
        <f t="shared" si="43"/>
        <v>0</v>
      </c>
      <c r="BG32" s="104">
        <f t="shared" si="43"/>
        <v>0</v>
      </c>
      <c r="BH32" s="193">
        <f t="shared" si="37"/>
        <v>0</v>
      </c>
      <c r="BI32" s="104">
        <f t="shared" si="44"/>
        <v>0</v>
      </c>
      <c r="BJ32" s="104">
        <f t="shared" si="44"/>
        <v>0</v>
      </c>
      <c r="BK32" s="193">
        <f t="shared" si="38"/>
        <v>0</v>
      </c>
      <c r="BL32" s="104">
        <f t="shared" si="45"/>
        <v>0</v>
      </c>
      <c r="BM32" s="104">
        <f t="shared" si="45"/>
        <v>0</v>
      </c>
      <c r="BN32" s="103">
        <f t="shared" si="39"/>
        <v>0</v>
      </c>
      <c r="BO32" s="99"/>
      <c r="BP32" s="48"/>
      <c r="BS32" s="248"/>
      <c r="BY32" s="248" t="str">
        <f t="shared" si="46"/>
        <v>Прочие собственные средствада</v>
      </c>
      <c r="BZ32" s="249"/>
    </row>
    <row r="33" spans="3:78" ht="11.25" customHeight="1">
      <c r="C33" s="45"/>
      <c r="D33" s="291"/>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288"/>
      <c r="AF33" s="294" t="s">
        <v>317</v>
      </c>
      <c r="AG33" s="295" t="s">
        <v>325</v>
      </c>
      <c r="AH33" s="275"/>
      <c r="AI33" s="275"/>
      <c r="AJ33" s="275"/>
      <c r="AK33" s="275"/>
      <c r="AL33" s="275"/>
      <c r="AM33" s="275"/>
      <c r="AN33" s="275"/>
      <c r="AO33" s="275"/>
      <c r="AP33" s="276"/>
      <c r="AQ33" s="103">
        <f t="shared" si="31"/>
        <v>0</v>
      </c>
      <c r="AR33" s="103">
        <f t="shared" si="32"/>
        <v>0</v>
      </c>
      <c r="AS33" s="103">
        <f t="shared" si="33"/>
        <v>0</v>
      </c>
      <c r="AT33" s="104">
        <f t="shared" si="40"/>
        <v>0</v>
      </c>
      <c r="AU33" s="104">
        <f t="shared" si="40"/>
        <v>0</v>
      </c>
      <c r="AV33" s="104">
        <f t="shared" si="40"/>
        <v>0</v>
      </c>
      <c r="AW33" s="104">
        <f t="shared" si="40"/>
        <v>0</v>
      </c>
      <c r="AX33" s="104">
        <f t="shared" si="40"/>
        <v>0</v>
      </c>
      <c r="AY33" s="193">
        <f t="shared" si="34"/>
        <v>0</v>
      </c>
      <c r="AZ33" s="104">
        <f t="shared" si="41"/>
        <v>0</v>
      </c>
      <c r="BA33" s="104">
        <f t="shared" si="41"/>
        <v>0</v>
      </c>
      <c r="BB33" s="193">
        <f t="shared" si="35"/>
        <v>0</v>
      </c>
      <c r="BC33" s="104">
        <f t="shared" si="42"/>
        <v>0</v>
      </c>
      <c r="BD33" s="104">
        <f t="shared" si="42"/>
        <v>0</v>
      </c>
      <c r="BE33" s="193">
        <f t="shared" si="36"/>
        <v>0</v>
      </c>
      <c r="BF33" s="104">
        <f t="shared" si="43"/>
        <v>0</v>
      </c>
      <c r="BG33" s="104">
        <f t="shared" si="43"/>
        <v>0</v>
      </c>
      <c r="BH33" s="193">
        <f t="shared" si="37"/>
        <v>0</v>
      </c>
      <c r="BI33" s="104">
        <f t="shared" si="44"/>
        <v>0</v>
      </c>
      <c r="BJ33" s="104">
        <f t="shared" si="44"/>
        <v>0</v>
      </c>
      <c r="BK33" s="193">
        <f t="shared" si="38"/>
        <v>0</v>
      </c>
      <c r="BL33" s="104">
        <f t="shared" si="45"/>
        <v>0</v>
      </c>
      <c r="BM33" s="104">
        <f t="shared" si="45"/>
        <v>0</v>
      </c>
      <c r="BN33" s="103">
        <f t="shared" si="39"/>
        <v>0</v>
      </c>
      <c r="BO33" s="99"/>
      <c r="BP33" s="48"/>
      <c r="BS33" s="248"/>
      <c r="BY33" s="248" t="str">
        <f t="shared" si="46"/>
        <v>За счет платы за технологическое присоединениеда</v>
      </c>
      <c r="BZ33" s="249"/>
    </row>
    <row r="34" spans="3:78" ht="22.5">
      <c r="C34" s="45"/>
      <c r="D34" s="289"/>
      <c r="E34" s="107"/>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00"/>
      <c r="AF34" s="290" t="s">
        <v>118</v>
      </c>
      <c r="AG34" s="200" t="s">
        <v>224</v>
      </c>
      <c r="AH34" s="285"/>
      <c r="AI34" s="285"/>
      <c r="AJ34" s="285"/>
      <c r="AK34" s="285"/>
      <c r="AL34" s="285"/>
      <c r="AM34" s="285"/>
      <c r="AN34" s="285"/>
      <c r="AO34" s="285"/>
      <c r="AP34" s="107"/>
      <c r="AQ34" s="100">
        <f t="shared" si="31"/>
        <v>117159.34000000003</v>
      </c>
      <c r="AR34" s="100">
        <f t="shared" si="32"/>
        <v>96162.41</v>
      </c>
      <c r="AS34" s="100">
        <f t="shared" si="33"/>
        <v>20996.930000000022</v>
      </c>
      <c r="AT34" s="102">
        <f>SUM(AT35:AT37)</f>
        <v>0</v>
      </c>
      <c r="AU34" s="102">
        <f>SUM(AU35:AU37)</f>
        <v>0</v>
      </c>
      <c r="AV34" s="102">
        <f>SUM(AV35:AV37)</f>
        <v>0</v>
      </c>
      <c r="AW34" s="102">
        <f>SUM(AW35:AW37)</f>
        <v>29898.43</v>
      </c>
      <c r="AX34" s="102">
        <f>SUM(AX35:AX37)</f>
        <v>29898.42</v>
      </c>
      <c r="AY34" s="101">
        <f t="shared" si="34"/>
        <v>1.0000000002037268E-2</v>
      </c>
      <c r="AZ34" s="102">
        <f>SUM(AZ35:AZ37)</f>
        <v>21868.690000000002</v>
      </c>
      <c r="BA34" s="102">
        <f>SUM(BA35:BA37)</f>
        <v>1405.8</v>
      </c>
      <c r="BB34" s="101">
        <f t="shared" si="35"/>
        <v>20462.890000000003</v>
      </c>
      <c r="BC34" s="102">
        <f>SUM(BC35:BC37)</f>
        <v>19864.080000000002</v>
      </c>
      <c r="BD34" s="102">
        <f>SUM(BD35:BD37)</f>
        <v>2803.82</v>
      </c>
      <c r="BE34" s="101">
        <f t="shared" si="36"/>
        <v>17060.260000000002</v>
      </c>
      <c r="BF34" s="102">
        <f>SUM(BF35:BF37)</f>
        <v>10086.66</v>
      </c>
      <c r="BG34" s="102">
        <f>SUM(BG35:BG37)</f>
        <v>675.73</v>
      </c>
      <c r="BH34" s="101">
        <f t="shared" si="37"/>
        <v>9410.93</v>
      </c>
      <c r="BI34" s="102">
        <f>SUM(BI35:BI37)</f>
        <v>35441.480000000003</v>
      </c>
      <c r="BJ34" s="102">
        <f>SUM(BJ35:BJ37)</f>
        <v>4573.3899999999994</v>
      </c>
      <c r="BK34" s="101">
        <f t="shared" si="38"/>
        <v>30868.090000000004</v>
      </c>
      <c r="BL34" s="102">
        <f>SUM(BL35:BL37)</f>
        <v>0</v>
      </c>
      <c r="BM34" s="102">
        <f>SUM(BM35:BM37)</f>
        <v>56805.25</v>
      </c>
      <c r="BN34" s="100">
        <f t="shared" si="39"/>
        <v>-56805.25</v>
      </c>
      <c r="BO34" s="99"/>
      <c r="BP34" s="48"/>
      <c r="BS34" s="249"/>
      <c r="BY34" s="248"/>
      <c r="BZ34" s="249"/>
    </row>
    <row r="35" spans="3:78">
      <c r="C35" s="45"/>
      <c r="D35" s="291"/>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288"/>
      <c r="AF35" s="294" t="s">
        <v>225</v>
      </c>
      <c r="AG35" s="296" t="s">
        <v>226</v>
      </c>
      <c r="AH35" s="276"/>
      <c r="AI35" s="276"/>
      <c r="AJ35" s="276"/>
      <c r="AK35" s="276"/>
      <c r="AL35" s="276"/>
      <c r="AM35" s="276"/>
      <c r="AN35" s="276"/>
      <c r="AO35" s="276"/>
      <c r="AP35" s="276"/>
      <c r="AQ35" s="103">
        <f t="shared" si="31"/>
        <v>117159.34000000003</v>
      </c>
      <c r="AR35" s="103">
        <f t="shared" si="32"/>
        <v>96162.41</v>
      </c>
      <c r="AS35" s="103">
        <f t="shared" si="33"/>
        <v>20996.930000000022</v>
      </c>
      <c r="AT35" s="104">
        <f t="shared" ref="AT35:AX37" si="47">SUMIF($BY$49:$BY$521,$BY35,AT$49:AT$521)</f>
        <v>0</v>
      </c>
      <c r="AU35" s="104">
        <f t="shared" si="47"/>
        <v>0</v>
      </c>
      <c r="AV35" s="104">
        <f t="shared" si="47"/>
        <v>0</v>
      </c>
      <c r="AW35" s="104">
        <f t="shared" si="47"/>
        <v>29898.43</v>
      </c>
      <c r="AX35" s="104">
        <f t="shared" si="47"/>
        <v>29898.42</v>
      </c>
      <c r="AY35" s="193">
        <f t="shared" si="34"/>
        <v>1.0000000002037268E-2</v>
      </c>
      <c r="AZ35" s="104">
        <f t="shared" ref="AZ35:BA37" si="48">SUMIF($BY$49:$BY$521,$BY35,AZ$49:AZ$521)</f>
        <v>21868.690000000002</v>
      </c>
      <c r="BA35" s="104">
        <f t="shared" si="48"/>
        <v>1405.8</v>
      </c>
      <c r="BB35" s="193">
        <f t="shared" si="35"/>
        <v>20462.890000000003</v>
      </c>
      <c r="BC35" s="104">
        <f t="shared" ref="BC35:BD37" si="49">SUMIF($BY$49:$BY$521,$BY35,BC$49:BC$521)</f>
        <v>19864.080000000002</v>
      </c>
      <c r="BD35" s="104">
        <f t="shared" si="49"/>
        <v>2803.82</v>
      </c>
      <c r="BE35" s="193">
        <f t="shared" si="36"/>
        <v>17060.260000000002</v>
      </c>
      <c r="BF35" s="104">
        <f t="shared" ref="BF35:BG37" si="50">SUMIF($BY$49:$BY$521,$BY35,BF$49:BF$521)</f>
        <v>10086.66</v>
      </c>
      <c r="BG35" s="104">
        <f t="shared" si="50"/>
        <v>675.73</v>
      </c>
      <c r="BH35" s="193">
        <f t="shared" si="37"/>
        <v>9410.93</v>
      </c>
      <c r="BI35" s="104">
        <f t="shared" ref="BI35:BJ37" si="51">SUMIF($BY$49:$BY$521,$BY35,BI$49:BI$521)</f>
        <v>35441.480000000003</v>
      </c>
      <c r="BJ35" s="104">
        <f t="shared" si="51"/>
        <v>4573.3899999999994</v>
      </c>
      <c r="BK35" s="193">
        <f t="shared" si="38"/>
        <v>30868.090000000004</v>
      </c>
      <c r="BL35" s="104">
        <f t="shared" ref="BL35:BM37" si="52">SUMIF($BY$49:$BY$521,$BY35,BL$49:BL$521)</f>
        <v>0</v>
      </c>
      <c r="BM35" s="104">
        <f t="shared" si="52"/>
        <v>56805.25</v>
      </c>
      <c r="BN35" s="103">
        <f t="shared" si="39"/>
        <v>-56805.25</v>
      </c>
      <c r="BO35" s="99"/>
      <c r="BP35" s="48"/>
      <c r="BS35" s="248"/>
      <c r="BY35" s="248" t="str">
        <f t="shared" si="46"/>
        <v>Кредитыда</v>
      </c>
      <c r="BZ35" s="249"/>
    </row>
    <row r="36" spans="3:78">
      <c r="C36" s="45"/>
      <c r="D36" s="291"/>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288"/>
      <c r="AF36" s="294" t="s">
        <v>227</v>
      </c>
      <c r="AG36" s="296" t="s">
        <v>228</v>
      </c>
      <c r="AH36" s="276"/>
      <c r="AI36" s="276"/>
      <c r="AJ36" s="276"/>
      <c r="AK36" s="276"/>
      <c r="AL36" s="276"/>
      <c r="AM36" s="276"/>
      <c r="AN36" s="276"/>
      <c r="AO36" s="276"/>
      <c r="AP36" s="274"/>
      <c r="AQ36" s="103">
        <f t="shared" si="31"/>
        <v>0</v>
      </c>
      <c r="AR36" s="103">
        <f t="shared" si="32"/>
        <v>0</v>
      </c>
      <c r="AS36" s="103">
        <f t="shared" si="33"/>
        <v>0</v>
      </c>
      <c r="AT36" s="104">
        <f t="shared" si="47"/>
        <v>0</v>
      </c>
      <c r="AU36" s="104">
        <f t="shared" si="47"/>
        <v>0</v>
      </c>
      <c r="AV36" s="104">
        <f t="shared" si="47"/>
        <v>0</v>
      </c>
      <c r="AW36" s="104">
        <f t="shared" si="47"/>
        <v>0</v>
      </c>
      <c r="AX36" s="104">
        <f t="shared" si="47"/>
        <v>0</v>
      </c>
      <c r="AY36" s="193">
        <f t="shared" si="34"/>
        <v>0</v>
      </c>
      <c r="AZ36" s="104">
        <f t="shared" si="48"/>
        <v>0</v>
      </c>
      <c r="BA36" s="104">
        <f t="shared" si="48"/>
        <v>0</v>
      </c>
      <c r="BB36" s="193">
        <f t="shared" si="35"/>
        <v>0</v>
      </c>
      <c r="BC36" s="104">
        <f t="shared" si="49"/>
        <v>0</v>
      </c>
      <c r="BD36" s="104">
        <f t="shared" si="49"/>
        <v>0</v>
      </c>
      <c r="BE36" s="193">
        <f t="shared" si="36"/>
        <v>0</v>
      </c>
      <c r="BF36" s="104">
        <f t="shared" si="50"/>
        <v>0</v>
      </c>
      <c r="BG36" s="104">
        <f t="shared" si="50"/>
        <v>0</v>
      </c>
      <c r="BH36" s="193">
        <f t="shared" si="37"/>
        <v>0</v>
      </c>
      <c r="BI36" s="104">
        <f t="shared" si="51"/>
        <v>0</v>
      </c>
      <c r="BJ36" s="104">
        <f t="shared" si="51"/>
        <v>0</v>
      </c>
      <c r="BK36" s="193">
        <f t="shared" si="38"/>
        <v>0</v>
      </c>
      <c r="BL36" s="104">
        <f t="shared" si="52"/>
        <v>0</v>
      </c>
      <c r="BM36" s="104">
        <f t="shared" si="52"/>
        <v>0</v>
      </c>
      <c r="BN36" s="103">
        <f t="shared" si="39"/>
        <v>0</v>
      </c>
      <c r="BO36" s="99"/>
      <c r="BP36" s="48"/>
      <c r="BS36" s="248"/>
      <c r="BY36" s="248" t="str">
        <f t="shared" si="46"/>
        <v>Займыда</v>
      </c>
      <c r="BZ36" s="249"/>
    </row>
    <row r="37" spans="3:78" ht="11.25" customHeight="1">
      <c r="C37" s="45"/>
      <c r="D37" s="291"/>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288"/>
      <c r="AF37" s="294" t="s">
        <v>229</v>
      </c>
      <c r="AG37" s="296" t="s">
        <v>230</v>
      </c>
      <c r="AH37" s="276"/>
      <c r="AI37" s="276"/>
      <c r="AJ37" s="276"/>
      <c r="AK37" s="276"/>
      <c r="AL37" s="276"/>
      <c r="AM37" s="276"/>
      <c r="AN37" s="276"/>
      <c r="AO37" s="276"/>
      <c r="AP37" s="276"/>
      <c r="AQ37" s="103">
        <f t="shared" si="31"/>
        <v>0</v>
      </c>
      <c r="AR37" s="103">
        <f t="shared" si="32"/>
        <v>0</v>
      </c>
      <c r="AS37" s="103">
        <f t="shared" si="33"/>
        <v>0</v>
      </c>
      <c r="AT37" s="104">
        <f t="shared" si="47"/>
        <v>0</v>
      </c>
      <c r="AU37" s="104">
        <f t="shared" si="47"/>
        <v>0</v>
      </c>
      <c r="AV37" s="104">
        <f t="shared" si="47"/>
        <v>0</v>
      </c>
      <c r="AW37" s="104">
        <f t="shared" si="47"/>
        <v>0</v>
      </c>
      <c r="AX37" s="104">
        <f t="shared" si="47"/>
        <v>0</v>
      </c>
      <c r="AY37" s="193">
        <f t="shared" si="34"/>
        <v>0</v>
      </c>
      <c r="AZ37" s="104">
        <f t="shared" si="48"/>
        <v>0</v>
      </c>
      <c r="BA37" s="104">
        <f t="shared" si="48"/>
        <v>0</v>
      </c>
      <c r="BB37" s="193">
        <f t="shared" si="35"/>
        <v>0</v>
      </c>
      <c r="BC37" s="104">
        <f t="shared" si="49"/>
        <v>0</v>
      </c>
      <c r="BD37" s="104">
        <f t="shared" si="49"/>
        <v>0</v>
      </c>
      <c r="BE37" s="193">
        <f t="shared" si="36"/>
        <v>0</v>
      </c>
      <c r="BF37" s="104">
        <f t="shared" si="50"/>
        <v>0</v>
      </c>
      <c r="BG37" s="104">
        <f t="shared" si="50"/>
        <v>0</v>
      </c>
      <c r="BH37" s="193">
        <f t="shared" si="37"/>
        <v>0</v>
      </c>
      <c r="BI37" s="104">
        <f t="shared" si="51"/>
        <v>0</v>
      </c>
      <c r="BJ37" s="104">
        <f t="shared" si="51"/>
        <v>0</v>
      </c>
      <c r="BK37" s="193">
        <f t="shared" si="38"/>
        <v>0</v>
      </c>
      <c r="BL37" s="104">
        <f t="shared" si="52"/>
        <v>0</v>
      </c>
      <c r="BM37" s="104">
        <f t="shared" si="52"/>
        <v>0</v>
      </c>
      <c r="BN37" s="103">
        <f t="shared" si="39"/>
        <v>0</v>
      </c>
      <c r="BO37" s="99"/>
      <c r="BS37" s="248"/>
      <c r="BY37" s="248" t="str">
        <f t="shared" si="46"/>
        <v>Прочие привлеченные средствада</v>
      </c>
      <c r="BZ37" s="249"/>
    </row>
    <row r="38" spans="3:78" ht="22.5">
      <c r="C38" s="45"/>
      <c r="D38" s="289"/>
      <c r="E38" s="107"/>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00"/>
      <c r="AF38" s="290" t="s">
        <v>119</v>
      </c>
      <c r="AG38" s="200" t="s">
        <v>231</v>
      </c>
      <c r="AH38" s="285"/>
      <c r="AI38" s="285"/>
      <c r="AJ38" s="285"/>
      <c r="AK38" s="285"/>
      <c r="AL38" s="285"/>
      <c r="AM38" s="285"/>
      <c r="AN38" s="285"/>
      <c r="AO38" s="285"/>
      <c r="AP38" s="274"/>
      <c r="AQ38" s="100">
        <f t="shared" si="31"/>
        <v>0</v>
      </c>
      <c r="AR38" s="100">
        <f t="shared" si="32"/>
        <v>0</v>
      </c>
      <c r="AS38" s="100">
        <f t="shared" si="33"/>
        <v>0</v>
      </c>
      <c r="AT38" s="102">
        <f>SUM(AT39:AT41)</f>
        <v>0</v>
      </c>
      <c r="AU38" s="102">
        <f>SUM(AU39:AU41)</f>
        <v>0</v>
      </c>
      <c r="AV38" s="102">
        <f>SUM(AV39:AV41)</f>
        <v>0</v>
      </c>
      <c r="AW38" s="102">
        <f>SUM(AW39:AW41)</f>
        <v>0</v>
      </c>
      <c r="AX38" s="102">
        <f>SUM(AX39:AX41)</f>
        <v>0</v>
      </c>
      <c r="AY38" s="101">
        <f t="shared" si="34"/>
        <v>0</v>
      </c>
      <c r="AZ38" s="102">
        <f>SUM(AZ39:AZ41)</f>
        <v>0</v>
      </c>
      <c r="BA38" s="102">
        <f>SUM(BA39:BA41)</f>
        <v>0</v>
      </c>
      <c r="BB38" s="101">
        <f t="shared" si="35"/>
        <v>0</v>
      </c>
      <c r="BC38" s="102">
        <f>SUM(BC39:BC41)</f>
        <v>0</v>
      </c>
      <c r="BD38" s="102">
        <f>SUM(BD39:BD41)</f>
        <v>0</v>
      </c>
      <c r="BE38" s="101">
        <f t="shared" si="36"/>
        <v>0</v>
      </c>
      <c r="BF38" s="102">
        <f>SUM(BF39:BF41)</f>
        <v>0</v>
      </c>
      <c r="BG38" s="102">
        <f>SUM(BG39:BG41)</f>
        <v>0</v>
      </c>
      <c r="BH38" s="101">
        <f t="shared" si="37"/>
        <v>0</v>
      </c>
      <c r="BI38" s="102">
        <f>SUM(BI39:BI41)</f>
        <v>0</v>
      </c>
      <c r="BJ38" s="102">
        <f>SUM(BJ39:BJ41)</f>
        <v>0</v>
      </c>
      <c r="BK38" s="101">
        <f t="shared" si="38"/>
        <v>0</v>
      </c>
      <c r="BL38" s="102">
        <f>SUM(BL39:BL41)</f>
        <v>0</v>
      </c>
      <c r="BM38" s="102">
        <f>SUM(BM39:BM41)</f>
        <v>0</v>
      </c>
      <c r="BN38" s="100">
        <f t="shared" si="39"/>
        <v>0</v>
      </c>
      <c r="BO38" s="99"/>
      <c r="BS38" s="249"/>
      <c r="BY38" s="248"/>
      <c r="BZ38" s="249"/>
    </row>
    <row r="39" spans="3:78">
      <c r="C39" s="45"/>
      <c r="D39" s="291"/>
      <c r="E39" s="107"/>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3"/>
      <c r="AF39" s="294" t="s">
        <v>152</v>
      </c>
      <c r="AG39" s="295" t="s">
        <v>232</v>
      </c>
      <c r="AH39" s="275"/>
      <c r="AI39" s="275"/>
      <c r="AJ39" s="275"/>
      <c r="AK39" s="275"/>
      <c r="AL39" s="275"/>
      <c r="AM39" s="275"/>
      <c r="AN39" s="275"/>
      <c r="AO39" s="275"/>
      <c r="AP39" s="275"/>
      <c r="AQ39" s="103">
        <f t="shared" si="31"/>
        <v>0</v>
      </c>
      <c r="AR39" s="103">
        <f t="shared" si="32"/>
        <v>0</v>
      </c>
      <c r="AS39" s="103">
        <f t="shared" si="33"/>
        <v>0</v>
      </c>
      <c r="AT39" s="104">
        <f t="shared" ref="AT39:AX41" si="53">SUMIF($BY$49:$BY$521,$BY39,AT$49:AT$521)</f>
        <v>0</v>
      </c>
      <c r="AU39" s="104">
        <f t="shared" si="53"/>
        <v>0</v>
      </c>
      <c r="AV39" s="104">
        <f t="shared" si="53"/>
        <v>0</v>
      </c>
      <c r="AW39" s="104">
        <f t="shared" si="53"/>
        <v>0</v>
      </c>
      <c r="AX39" s="104">
        <f t="shared" si="53"/>
        <v>0</v>
      </c>
      <c r="AY39" s="193">
        <f t="shared" si="34"/>
        <v>0</v>
      </c>
      <c r="AZ39" s="104">
        <f t="shared" ref="AZ39:BA41" si="54">SUMIF($BY$49:$BY$521,$BY39,AZ$49:AZ$521)</f>
        <v>0</v>
      </c>
      <c r="BA39" s="104">
        <f t="shared" si="54"/>
        <v>0</v>
      </c>
      <c r="BB39" s="193">
        <f t="shared" si="35"/>
        <v>0</v>
      </c>
      <c r="BC39" s="104">
        <f t="shared" ref="BC39:BD41" si="55">SUMIF($BY$49:$BY$521,$BY39,BC$49:BC$521)</f>
        <v>0</v>
      </c>
      <c r="BD39" s="104">
        <f t="shared" si="55"/>
        <v>0</v>
      </c>
      <c r="BE39" s="193">
        <f t="shared" si="36"/>
        <v>0</v>
      </c>
      <c r="BF39" s="104">
        <f t="shared" ref="BF39:BG41" si="56">SUMIF($BY$49:$BY$521,$BY39,BF$49:BF$521)</f>
        <v>0</v>
      </c>
      <c r="BG39" s="104">
        <f t="shared" si="56"/>
        <v>0</v>
      </c>
      <c r="BH39" s="193">
        <f t="shared" si="37"/>
        <v>0</v>
      </c>
      <c r="BI39" s="104">
        <f t="shared" ref="BI39:BJ41" si="57">SUMIF($BY$49:$BY$521,$BY39,BI$49:BI$521)</f>
        <v>0</v>
      </c>
      <c r="BJ39" s="104">
        <f t="shared" si="57"/>
        <v>0</v>
      </c>
      <c r="BK39" s="193">
        <f t="shared" si="38"/>
        <v>0</v>
      </c>
      <c r="BL39" s="104">
        <f t="shared" ref="BL39:BM41" si="58">SUMIF($BY$49:$BY$521,$BY39,BL$49:BL$521)</f>
        <v>0</v>
      </c>
      <c r="BM39" s="104">
        <f t="shared" si="58"/>
        <v>0</v>
      </c>
      <c r="BN39" s="103">
        <f t="shared" si="39"/>
        <v>0</v>
      </c>
      <c r="BO39" s="99"/>
      <c r="BS39" s="248"/>
      <c r="BY39" s="248" t="str">
        <f t="shared" si="46"/>
        <v>Федеральный бюджетда</v>
      </c>
      <c r="BZ39" s="249"/>
    </row>
    <row r="40" spans="3:78">
      <c r="C40" s="45"/>
      <c r="D40" s="291"/>
      <c r="E40" s="107"/>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3"/>
      <c r="AF40" s="294" t="s">
        <v>153</v>
      </c>
      <c r="AG40" s="295" t="s">
        <v>233</v>
      </c>
      <c r="AH40" s="275"/>
      <c r="AI40" s="275"/>
      <c r="AJ40" s="275"/>
      <c r="AK40" s="275"/>
      <c r="AL40" s="275"/>
      <c r="AM40" s="275"/>
      <c r="AN40" s="275"/>
      <c r="AO40" s="275"/>
      <c r="AP40" s="275"/>
      <c r="AQ40" s="103">
        <f t="shared" si="31"/>
        <v>0</v>
      </c>
      <c r="AR40" s="103">
        <f t="shared" si="32"/>
        <v>0</v>
      </c>
      <c r="AS40" s="103">
        <f t="shared" si="33"/>
        <v>0</v>
      </c>
      <c r="AT40" s="104">
        <f t="shared" si="53"/>
        <v>0</v>
      </c>
      <c r="AU40" s="104">
        <f t="shared" si="53"/>
        <v>0</v>
      </c>
      <c r="AV40" s="104">
        <f t="shared" si="53"/>
        <v>0</v>
      </c>
      <c r="AW40" s="104">
        <f t="shared" si="53"/>
        <v>0</v>
      </c>
      <c r="AX40" s="104">
        <f t="shared" si="53"/>
        <v>0</v>
      </c>
      <c r="AY40" s="193">
        <f t="shared" si="34"/>
        <v>0</v>
      </c>
      <c r="AZ40" s="104">
        <f t="shared" si="54"/>
        <v>0</v>
      </c>
      <c r="BA40" s="104">
        <f t="shared" si="54"/>
        <v>0</v>
      </c>
      <c r="BB40" s="193">
        <f t="shared" si="35"/>
        <v>0</v>
      </c>
      <c r="BC40" s="104">
        <f t="shared" si="55"/>
        <v>0</v>
      </c>
      <c r="BD40" s="104">
        <f t="shared" si="55"/>
        <v>0</v>
      </c>
      <c r="BE40" s="193">
        <f t="shared" si="36"/>
        <v>0</v>
      </c>
      <c r="BF40" s="104">
        <f t="shared" si="56"/>
        <v>0</v>
      </c>
      <c r="BG40" s="104">
        <f t="shared" si="56"/>
        <v>0</v>
      </c>
      <c r="BH40" s="193">
        <f t="shared" si="37"/>
        <v>0</v>
      </c>
      <c r="BI40" s="104">
        <f t="shared" si="57"/>
        <v>0</v>
      </c>
      <c r="BJ40" s="104">
        <f t="shared" si="57"/>
        <v>0</v>
      </c>
      <c r="BK40" s="193">
        <f t="shared" si="38"/>
        <v>0</v>
      </c>
      <c r="BL40" s="104">
        <f t="shared" si="58"/>
        <v>0</v>
      </c>
      <c r="BM40" s="104">
        <f t="shared" si="58"/>
        <v>0</v>
      </c>
      <c r="BN40" s="103">
        <f t="shared" si="39"/>
        <v>0</v>
      </c>
      <c r="BO40" s="99"/>
      <c r="BS40" s="248"/>
      <c r="BY40" s="248" t="str">
        <f t="shared" si="46"/>
        <v>Бюджет субъекта РФда</v>
      </c>
      <c r="BZ40" s="249"/>
    </row>
    <row r="41" spans="3:78" ht="11.25" customHeight="1">
      <c r="C41" s="45"/>
      <c r="D41" s="291"/>
      <c r="E41" s="107"/>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3"/>
      <c r="AF41" s="294" t="s">
        <v>25</v>
      </c>
      <c r="AG41" s="295" t="s">
        <v>234</v>
      </c>
      <c r="AH41" s="275"/>
      <c r="AI41" s="275"/>
      <c r="AJ41" s="275"/>
      <c r="AK41" s="275"/>
      <c r="AL41" s="275"/>
      <c r="AM41" s="275"/>
      <c r="AN41" s="275"/>
      <c r="AO41" s="275"/>
      <c r="AP41" s="275"/>
      <c r="AQ41" s="103">
        <f t="shared" si="31"/>
        <v>0</v>
      </c>
      <c r="AR41" s="103">
        <f t="shared" si="32"/>
        <v>0</v>
      </c>
      <c r="AS41" s="103">
        <f t="shared" si="33"/>
        <v>0</v>
      </c>
      <c r="AT41" s="104">
        <f t="shared" si="53"/>
        <v>0</v>
      </c>
      <c r="AU41" s="104">
        <f t="shared" si="53"/>
        <v>0</v>
      </c>
      <c r="AV41" s="104">
        <f t="shared" si="53"/>
        <v>0</v>
      </c>
      <c r="AW41" s="104">
        <f t="shared" si="53"/>
        <v>0</v>
      </c>
      <c r="AX41" s="104">
        <f t="shared" si="53"/>
        <v>0</v>
      </c>
      <c r="AY41" s="193">
        <f t="shared" si="34"/>
        <v>0</v>
      </c>
      <c r="AZ41" s="104">
        <f t="shared" si="54"/>
        <v>0</v>
      </c>
      <c r="BA41" s="104">
        <f t="shared" si="54"/>
        <v>0</v>
      </c>
      <c r="BB41" s="193">
        <f t="shared" si="35"/>
        <v>0</v>
      </c>
      <c r="BC41" s="104">
        <f t="shared" si="55"/>
        <v>0</v>
      </c>
      <c r="BD41" s="104">
        <f t="shared" si="55"/>
        <v>0</v>
      </c>
      <c r="BE41" s="193">
        <f t="shared" si="36"/>
        <v>0</v>
      </c>
      <c r="BF41" s="104">
        <f t="shared" si="56"/>
        <v>0</v>
      </c>
      <c r="BG41" s="104">
        <f t="shared" si="56"/>
        <v>0</v>
      </c>
      <c r="BH41" s="193">
        <f t="shared" si="37"/>
        <v>0</v>
      </c>
      <c r="BI41" s="104">
        <f t="shared" si="57"/>
        <v>0</v>
      </c>
      <c r="BJ41" s="104">
        <f t="shared" si="57"/>
        <v>0</v>
      </c>
      <c r="BK41" s="193">
        <f t="shared" si="38"/>
        <v>0</v>
      </c>
      <c r="BL41" s="104">
        <f t="shared" si="58"/>
        <v>0</v>
      </c>
      <c r="BM41" s="104">
        <f t="shared" si="58"/>
        <v>0</v>
      </c>
      <c r="BN41" s="103">
        <f t="shared" si="39"/>
        <v>0</v>
      </c>
      <c r="BO41" s="99"/>
      <c r="BS41" s="248"/>
      <c r="BY41" s="248" t="str">
        <f t="shared" si="46"/>
        <v>Бюджет муниципального образованияда</v>
      </c>
      <c r="BZ41" s="249"/>
    </row>
    <row r="42" spans="3:78" ht="11.25" customHeight="1">
      <c r="C42" s="45"/>
      <c r="D42" s="289"/>
      <c r="E42" s="107"/>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00"/>
      <c r="AF42" s="290" t="s">
        <v>120</v>
      </c>
      <c r="AG42" s="200" t="s">
        <v>235</v>
      </c>
      <c r="AH42" s="285"/>
      <c r="AI42" s="285"/>
      <c r="AJ42" s="285"/>
      <c r="AK42" s="285"/>
      <c r="AL42" s="285"/>
      <c r="AM42" s="285"/>
      <c r="AN42" s="285"/>
      <c r="AO42" s="285"/>
      <c r="AP42" s="274"/>
      <c r="AQ42" s="100">
        <f t="shared" si="31"/>
        <v>0</v>
      </c>
      <c r="AR42" s="100">
        <f t="shared" si="32"/>
        <v>0</v>
      </c>
      <c r="AS42" s="100">
        <f t="shared" si="33"/>
        <v>0</v>
      </c>
      <c r="AT42" s="102">
        <f>SUM(AT43:AT44)</f>
        <v>0</v>
      </c>
      <c r="AU42" s="102">
        <f>SUM(AU43:AU44)</f>
        <v>0</v>
      </c>
      <c r="AV42" s="102">
        <f>SUM(AV43:AV44)</f>
        <v>0</v>
      </c>
      <c r="AW42" s="102">
        <f>SUM(AW43:AW44)</f>
        <v>0</v>
      </c>
      <c r="AX42" s="102">
        <f>SUM(AX43:AX44)</f>
        <v>0</v>
      </c>
      <c r="AY42" s="101">
        <f t="shared" si="34"/>
        <v>0</v>
      </c>
      <c r="AZ42" s="102">
        <f>SUM(AZ43:AZ44)</f>
        <v>0</v>
      </c>
      <c r="BA42" s="102">
        <f>SUM(BA43:BA44)</f>
        <v>0</v>
      </c>
      <c r="BB42" s="101">
        <f t="shared" si="35"/>
        <v>0</v>
      </c>
      <c r="BC42" s="102">
        <f>SUM(BC43:BC44)</f>
        <v>0</v>
      </c>
      <c r="BD42" s="102">
        <f>SUM(BD43:BD44)</f>
        <v>0</v>
      </c>
      <c r="BE42" s="101">
        <f t="shared" si="36"/>
        <v>0</v>
      </c>
      <c r="BF42" s="102">
        <f>SUM(BF43:BF44)</f>
        <v>0</v>
      </c>
      <c r="BG42" s="102">
        <f>SUM(BG43:BG44)</f>
        <v>0</v>
      </c>
      <c r="BH42" s="101">
        <f t="shared" si="37"/>
        <v>0</v>
      </c>
      <c r="BI42" s="102">
        <f>SUM(BI43:BI44)</f>
        <v>0</v>
      </c>
      <c r="BJ42" s="102">
        <f>SUM(BJ43:BJ44)</f>
        <v>0</v>
      </c>
      <c r="BK42" s="101">
        <f t="shared" si="38"/>
        <v>0</v>
      </c>
      <c r="BL42" s="102">
        <f>SUM(BL43:BL44)</f>
        <v>0</v>
      </c>
      <c r="BM42" s="102">
        <f>SUM(BM43:BM44)</f>
        <v>0</v>
      </c>
      <c r="BN42" s="100">
        <f t="shared" si="39"/>
        <v>0</v>
      </c>
      <c r="BO42" s="99"/>
      <c r="BS42" s="249"/>
      <c r="BY42" s="248"/>
      <c r="BZ42" s="249"/>
    </row>
    <row r="43" spans="3:78">
      <c r="C43" s="45"/>
      <c r="D43" s="291"/>
      <c r="E43" s="107"/>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3"/>
      <c r="AF43" s="294" t="s">
        <v>236</v>
      </c>
      <c r="AG43" s="295" t="s">
        <v>237</v>
      </c>
      <c r="AH43" s="275"/>
      <c r="AI43" s="275"/>
      <c r="AJ43" s="275"/>
      <c r="AK43" s="275"/>
      <c r="AL43" s="275"/>
      <c r="AM43" s="275"/>
      <c r="AN43" s="275"/>
      <c r="AO43" s="275"/>
      <c r="AP43" s="275"/>
      <c r="AQ43" s="103">
        <f t="shared" si="31"/>
        <v>0</v>
      </c>
      <c r="AR43" s="103">
        <f t="shared" si="32"/>
        <v>0</v>
      </c>
      <c r="AS43" s="103">
        <f t="shared" si="33"/>
        <v>0</v>
      </c>
      <c r="AT43" s="104">
        <f t="shared" ref="AT43:AX44" si="59">SUMIF($BY$49:$BY$521,$BY43,AT$49:AT$521)</f>
        <v>0</v>
      </c>
      <c r="AU43" s="104">
        <f t="shared" si="59"/>
        <v>0</v>
      </c>
      <c r="AV43" s="104">
        <f t="shared" si="59"/>
        <v>0</v>
      </c>
      <c r="AW43" s="104">
        <f t="shared" si="59"/>
        <v>0</v>
      </c>
      <c r="AX43" s="104">
        <f t="shared" si="59"/>
        <v>0</v>
      </c>
      <c r="AY43" s="193">
        <f t="shared" si="34"/>
        <v>0</v>
      </c>
      <c r="AZ43" s="104">
        <f>SUMIF($BY$49:$BY$521,$BY43,AZ$49:AZ$521)</f>
        <v>0</v>
      </c>
      <c r="BA43" s="104">
        <f>SUMIF($BY$49:$BY$521,$BY43,BA$49:BA$521)</f>
        <v>0</v>
      </c>
      <c r="BB43" s="193">
        <f t="shared" si="35"/>
        <v>0</v>
      </c>
      <c r="BC43" s="104">
        <f>SUMIF($BY$49:$BY$521,$BY43,BC$49:BC$521)</f>
        <v>0</v>
      </c>
      <c r="BD43" s="104">
        <f>SUMIF($BY$49:$BY$521,$BY43,BD$49:BD$521)</f>
        <v>0</v>
      </c>
      <c r="BE43" s="193">
        <f t="shared" si="36"/>
        <v>0</v>
      </c>
      <c r="BF43" s="104">
        <f>SUMIF($BY$49:$BY$521,$BY43,BF$49:BF$521)</f>
        <v>0</v>
      </c>
      <c r="BG43" s="104">
        <f>SUMIF($BY$49:$BY$521,$BY43,BG$49:BG$521)</f>
        <v>0</v>
      </c>
      <c r="BH43" s="193">
        <f t="shared" si="37"/>
        <v>0</v>
      </c>
      <c r="BI43" s="104">
        <f>SUMIF($BY$49:$BY$521,$BY43,BI$49:BI$521)</f>
        <v>0</v>
      </c>
      <c r="BJ43" s="104">
        <f>SUMIF($BY$49:$BY$521,$BY43,BJ$49:BJ$521)</f>
        <v>0</v>
      </c>
      <c r="BK43" s="193">
        <f t="shared" si="38"/>
        <v>0</v>
      </c>
      <c r="BL43" s="104">
        <f>SUMIF($BY$49:$BY$521,$BY43,BL$49:BL$521)</f>
        <v>0</v>
      </c>
      <c r="BM43" s="104">
        <f>SUMIF($BY$49:$BY$521,$BY43,BM$49:BM$521)</f>
        <v>0</v>
      </c>
      <c r="BN43" s="103">
        <f t="shared" si="39"/>
        <v>0</v>
      </c>
      <c r="BO43" s="99"/>
      <c r="BS43" s="248"/>
      <c r="BY43" s="248" t="str">
        <f t="shared" si="46"/>
        <v>Лизингда</v>
      </c>
      <c r="BZ43" s="249"/>
    </row>
    <row r="44" spans="3:78">
      <c r="C44" s="45"/>
      <c r="D44" s="291"/>
      <c r="E44" s="107"/>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3"/>
      <c r="AF44" s="294" t="s">
        <v>238</v>
      </c>
      <c r="AG44" s="295" t="s">
        <v>239</v>
      </c>
      <c r="AH44" s="275"/>
      <c r="AI44" s="275"/>
      <c r="AJ44" s="275"/>
      <c r="AK44" s="275"/>
      <c r="AL44" s="275"/>
      <c r="AM44" s="275"/>
      <c r="AN44" s="275"/>
      <c r="AO44" s="275"/>
      <c r="AP44" s="275"/>
      <c r="AQ44" s="103">
        <f t="shared" si="31"/>
        <v>0</v>
      </c>
      <c r="AR44" s="103">
        <f t="shared" si="32"/>
        <v>0</v>
      </c>
      <c r="AS44" s="103">
        <f t="shared" si="33"/>
        <v>0</v>
      </c>
      <c r="AT44" s="104">
        <f t="shared" si="59"/>
        <v>0</v>
      </c>
      <c r="AU44" s="104">
        <f t="shared" si="59"/>
        <v>0</v>
      </c>
      <c r="AV44" s="104">
        <f t="shared" si="59"/>
        <v>0</v>
      </c>
      <c r="AW44" s="104">
        <f t="shared" si="59"/>
        <v>0</v>
      </c>
      <c r="AX44" s="104">
        <f t="shared" si="59"/>
        <v>0</v>
      </c>
      <c r="AY44" s="193">
        <f t="shared" si="34"/>
        <v>0</v>
      </c>
      <c r="AZ44" s="104">
        <f>SUMIF($BY$49:$BY$521,$BY44,AZ$49:AZ$521)</f>
        <v>0</v>
      </c>
      <c r="BA44" s="104">
        <f>SUMIF($BY$49:$BY$521,$BY44,BA$49:BA$521)</f>
        <v>0</v>
      </c>
      <c r="BB44" s="193">
        <f t="shared" si="35"/>
        <v>0</v>
      </c>
      <c r="BC44" s="104">
        <f>SUMIF($BY$49:$BY$521,$BY44,BC$49:BC$521)</f>
        <v>0</v>
      </c>
      <c r="BD44" s="104">
        <f>SUMIF($BY$49:$BY$521,$BY44,BD$49:BD$521)</f>
        <v>0</v>
      </c>
      <c r="BE44" s="193">
        <f t="shared" si="36"/>
        <v>0</v>
      </c>
      <c r="BF44" s="104">
        <f>SUMIF($BY$49:$BY$521,$BY44,BF$49:BF$521)</f>
        <v>0</v>
      </c>
      <c r="BG44" s="104">
        <f>SUMIF($BY$49:$BY$521,$BY44,BG$49:BG$521)</f>
        <v>0</v>
      </c>
      <c r="BH44" s="193">
        <f t="shared" si="37"/>
        <v>0</v>
      </c>
      <c r="BI44" s="104">
        <f>SUMIF($BY$49:$BY$521,$BY44,BI$49:BI$521)</f>
        <v>0</v>
      </c>
      <c r="BJ44" s="104">
        <f>SUMIF($BY$49:$BY$521,$BY44,BJ$49:BJ$521)</f>
        <v>0</v>
      </c>
      <c r="BK44" s="193">
        <f t="shared" si="38"/>
        <v>0</v>
      </c>
      <c r="BL44" s="104">
        <f>SUMIF($BY$49:$BY$521,$BY44,BL$49:BL$521)</f>
        <v>0</v>
      </c>
      <c r="BM44" s="104">
        <f>SUMIF($BY$49:$BY$521,$BY44,BM$49:BM$521)</f>
        <v>0</v>
      </c>
      <c r="BN44" s="103">
        <f t="shared" si="39"/>
        <v>0</v>
      </c>
      <c r="BO44" s="99"/>
      <c r="BS44" s="248"/>
      <c r="BY44" s="248" t="str">
        <f t="shared" si="46"/>
        <v>Прочиеда</v>
      </c>
      <c r="BZ44" s="249"/>
    </row>
    <row r="45" spans="3:78" ht="15" customHeight="1">
      <c r="C45" s="45"/>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105"/>
      <c r="AR45" s="105"/>
      <c r="AS45" s="105"/>
      <c r="AT45" s="105"/>
      <c r="AU45" s="105"/>
      <c r="AV45" s="105"/>
      <c r="AW45" s="105"/>
      <c r="AX45" s="105"/>
      <c r="AY45" s="105"/>
      <c r="AZ45" s="105"/>
      <c r="BA45" s="105"/>
      <c r="BB45" s="105"/>
      <c r="BC45" s="105"/>
      <c r="BD45" s="106"/>
      <c r="BE45" s="106"/>
      <c r="BF45" s="107"/>
      <c r="BG45" s="107"/>
      <c r="BH45" s="107"/>
      <c r="BI45" s="107"/>
      <c r="BJ45" s="107"/>
      <c r="BK45" s="107"/>
      <c r="BL45" s="107"/>
      <c r="BM45" s="107"/>
      <c r="BN45" s="114"/>
    </row>
    <row r="46" spans="3:78" ht="15" customHeight="1">
      <c r="C46" s="45"/>
      <c r="D46" s="55" t="s">
        <v>162</v>
      </c>
      <c r="E46" s="96"/>
      <c r="F46" s="9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99"/>
    </row>
    <row r="47" spans="3:78" ht="24" customHeight="1">
      <c r="C47" s="45"/>
      <c r="D47" s="427" t="s">
        <v>36</v>
      </c>
      <c r="E47" s="427" t="s">
        <v>195</v>
      </c>
      <c r="F47" s="427" t="s">
        <v>196</v>
      </c>
      <c r="G47" s="433" t="s">
        <v>163</v>
      </c>
      <c r="H47" s="424" t="s">
        <v>314</v>
      </c>
      <c r="I47" s="425"/>
      <c r="J47" s="425"/>
      <c r="K47" s="433" t="s">
        <v>254</v>
      </c>
      <c r="L47" s="424" t="s">
        <v>266</v>
      </c>
      <c r="M47" s="433" t="s">
        <v>267</v>
      </c>
      <c r="N47" s="429" t="s">
        <v>315</v>
      </c>
      <c r="O47" s="430"/>
      <c r="P47" s="424" t="s">
        <v>281</v>
      </c>
      <c r="Q47" s="424" t="s">
        <v>308</v>
      </c>
      <c r="R47" s="424" t="s">
        <v>309</v>
      </c>
      <c r="S47" s="424" t="s">
        <v>310</v>
      </c>
      <c r="T47" s="425"/>
      <c r="U47" s="425"/>
      <c r="V47" s="425"/>
      <c r="W47" s="425"/>
      <c r="X47" s="425"/>
      <c r="Y47" s="425"/>
      <c r="Z47" s="424" t="s">
        <v>314</v>
      </c>
      <c r="AA47" s="425"/>
      <c r="AB47" s="425"/>
      <c r="AC47" s="425"/>
      <c r="AD47" s="425"/>
      <c r="AE47" s="429" t="s">
        <v>316</v>
      </c>
      <c r="AF47" s="430"/>
      <c r="AG47" s="433" t="s">
        <v>161</v>
      </c>
      <c r="AH47" s="424" t="s">
        <v>363</v>
      </c>
      <c r="AI47" s="424" t="s">
        <v>369</v>
      </c>
      <c r="AJ47" s="424" t="s">
        <v>367</v>
      </c>
      <c r="AK47" s="424" t="s">
        <v>368</v>
      </c>
      <c r="AL47" s="424" t="s">
        <v>370</v>
      </c>
      <c r="AM47" s="424" t="s">
        <v>371</v>
      </c>
      <c r="AN47" s="424" t="s">
        <v>372</v>
      </c>
      <c r="AO47" s="424" t="s">
        <v>373</v>
      </c>
      <c r="AP47" s="424" t="s">
        <v>283</v>
      </c>
      <c r="AQ47" s="424" t="s">
        <v>298</v>
      </c>
      <c r="AR47" s="424" t="s">
        <v>344</v>
      </c>
      <c r="AS47" s="424" t="s">
        <v>300</v>
      </c>
      <c r="AT47" s="424" t="s">
        <v>301</v>
      </c>
      <c r="AU47" s="424" t="s">
        <v>388</v>
      </c>
      <c r="AV47" s="424" t="str">
        <f>"Размер средств, исключаемых из НВВ на " &amp; god &amp; " год, в связи с неисполнением ИП"</f>
        <v>Размер средств, исключаемых из НВВ на 2020 год, в связи с неисполнением ИП</v>
      </c>
      <c r="AW47" s="283" t="str">
        <f>"Утверждено на " &amp; god &amp; " (план)"</f>
        <v>Утверждено на 2020 (план)</v>
      </c>
      <c r="AX47" s="283" t="str">
        <f>"Утверждено на " &amp; god &amp; " (корректировка)"</f>
        <v>Утверждено на 2020 (корректировка)</v>
      </c>
      <c r="AY47" s="283" t="str">
        <f>"Утверждено на " &amp; god &amp; " (дельта)"</f>
        <v>Утверждено на 2020 (дельта)</v>
      </c>
      <c r="AZ47" s="283" t="str">
        <f>"Утверждено на " &amp; god+1 &amp; " (план)"</f>
        <v>Утверждено на 2021 (план)</v>
      </c>
      <c r="BA47" s="283" t="str">
        <f>"Утверждено на " &amp; god+1 &amp; " (корректировка)"</f>
        <v>Утверждено на 2021 (корректировка)</v>
      </c>
      <c r="BB47" s="283" t="str">
        <f>"Утверждено на " &amp; god+1 &amp; " (дельта)"</f>
        <v>Утверждено на 2021 (дельта)</v>
      </c>
      <c r="BC47" s="283" t="str">
        <f>"Утверждено на " &amp; god+2 &amp; " (план)"</f>
        <v>Утверждено на 2022 (план)</v>
      </c>
      <c r="BD47" s="283" t="str">
        <f>"Утверждено на " &amp; god+2 &amp; " (корректировка)"</f>
        <v>Утверждено на 2022 (корректировка)</v>
      </c>
      <c r="BE47" s="283" t="str">
        <f>"Утверждено на " &amp; god+2 &amp; " (дельта)"</f>
        <v>Утверждено на 2022 (дельта)</v>
      </c>
      <c r="BF47" s="283" t="str">
        <f>"Утверждено на " &amp; god+3 &amp; " (план)"</f>
        <v>Утверждено на 2023 (план)</v>
      </c>
      <c r="BG47" s="283" t="str">
        <f>"Утверждено на " &amp; god+3 &amp; " (корректировка)"</f>
        <v>Утверждено на 2023 (корректировка)</v>
      </c>
      <c r="BH47" s="283" t="str">
        <f>"Утверждено на " &amp; god+3 &amp; " (дельта)"</f>
        <v>Утверждено на 2023 (дельта)</v>
      </c>
      <c r="BI47" s="283" t="str">
        <f>"Утверждено на " &amp; god+4 &amp; " (план)"</f>
        <v>Утверждено на 2024 (план)</v>
      </c>
      <c r="BJ47" s="283" t="str">
        <f>"Утверждено на " &amp; god+4 &amp; " (корректировка)"</f>
        <v>Утверждено на 2024 (корректировка)</v>
      </c>
      <c r="BK47" s="283" t="str">
        <f>"Утверждено на " &amp; god+4 &amp; " (дельта)"</f>
        <v>Утверждено на 2024 (дельта)</v>
      </c>
      <c r="BL47" s="424" t="str">
        <f>"Утверждено на оставшийся период (план)"</f>
        <v>Утверждено на оставшийся период (план)</v>
      </c>
      <c r="BM47" s="424" t="str">
        <f>"Утверждено на оставшийся период (корректировка)"</f>
        <v>Утверждено на оставшийся период (корректировка)</v>
      </c>
      <c r="BN47" s="424" t="str">
        <f>"Утверждено на оставшийся период (дельта)"</f>
        <v>Утверждено на оставшийся период (дельта)</v>
      </c>
      <c r="BO47" s="99"/>
    </row>
    <row r="48" spans="3:78" ht="24" customHeight="1">
      <c r="C48" s="45"/>
      <c r="D48" s="428"/>
      <c r="E48" s="428"/>
      <c r="F48" s="428"/>
      <c r="G48" s="434"/>
      <c r="H48" s="283" t="s">
        <v>157</v>
      </c>
      <c r="I48" s="283" t="s">
        <v>158</v>
      </c>
      <c r="J48" s="283" t="s">
        <v>159</v>
      </c>
      <c r="K48" s="434"/>
      <c r="L48" s="426"/>
      <c r="M48" s="434"/>
      <c r="N48" s="431"/>
      <c r="O48" s="432"/>
      <c r="P48" s="426"/>
      <c r="Q48" s="426"/>
      <c r="R48" s="426"/>
      <c r="S48" s="283" t="s">
        <v>157</v>
      </c>
      <c r="T48" s="283" t="s">
        <v>158</v>
      </c>
      <c r="U48" s="283" t="s">
        <v>159</v>
      </c>
      <c r="V48" s="283" t="s">
        <v>311</v>
      </c>
      <c r="W48" s="283" t="s">
        <v>159</v>
      </c>
      <c r="X48" s="283" t="s">
        <v>312</v>
      </c>
      <c r="Y48" s="283" t="s">
        <v>313</v>
      </c>
      <c r="Z48" s="283" t="s">
        <v>157</v>
      </c>
      <c r="AA48" s="283" t="s">
        <v>158</v>
      </c>
      <c r="AB48" s="283" t="s">
        <v>159</v>
      </c>
      <c r="AC48" s="283" t="s">
        <v>311</v>
      </c>
      <c r="AD48" s="283" t="s">
        <v>159</v>
      </c>
      <c r="AE48" s="431"/>
      <c r="AF48" s="432"/>
      <c r="AG48" s="434"/>
      <c r="AH48" s="426"/>
      <c r="AI48" s="426"/>
      <c r="AJ48" s="426"/>
      <c r="AK48" s="426"/>
      <c r="AL48" s="426"/>
      <c r="AM48" s="426"/>
      <c r="AN48" s="426"/>
      <c r="AO48" s="426"/>
      <c r="AP48" s="434"/>
      <c r="AQ48" s="426"/>
      <c r="AR48" s="426"/>
      <c r="AS48" s="426"/>
      <c r="AT48" s="426"/>
      <c r="AU48" s="426"/>
      <c r="AV48" s="426"/>
      <c r="AW48" s="283" t="s">
        <v>141</v>
      </c>
      <c r="AX48" s="283" t="s">
        <v>141</v>
      </c>
      <c r="AY48" s="283" t="s">
        <v>141</v>
      </c>
      <c r="AZ48" s="283" t="s">
        <v>141</v>
      </c>
      <c r="BA48" s="283" t="s">
        <v>141</v>
      </c>
      <c r="BB48" s="283" t="s">
        <v>141</v>
      </c>
      <c r="BC48" s="283" t="s">
        <v>141</v>
      </c>
      <c r="BD48" s="283" t="s">
        <v>141</v>
      </c>
      <c r="BE48" s="283" t="s">
        <v>141</v>
      </c>
      <c r="BF48" s="283" t="s">
        <v>141</v>
      </c>
      <c r="BG48" s="283" t="s">
        <v>141</v>
      </c>
      <c r="BH48" s="283" t="s">
        <v>141</v>
      </c>
      <c r="BI48" s="283" t="s">
        <v>141</v>
      </c>
      <c r="BJ48" s="283" t="s">
        <v>141</v>
      </c>
      <c r="BK48" s="283" t="s">
        <v>141</v>
      </c>
      <c r="BL48" s="426"/>
      <c r="BM48" s="426"/>
      <c r="BN48" s="426"/>
      <c r="BO48" s="99"/>
    </row>
    <row r="49" spans="3:78" ht="12.75" customHeight="1" thickBot="1">
      <c r="C49" s="45"/>
      <c r="D49" s="108"/>
      <c r="E49" s="108"/>
      <c r="F49" s="108"/>
      <c r="G49" s="200" t="s">
        <v>141</v>
      </c>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435"/>
      <c r="AF49" s="435"/>
      <c r="AG49" s="435"/>
      <c r="AH49" s="285"/>
      <c r="AI49" s="285"/>
      <c r="AJ49" s="285"/>
      <c r="AK49" s="285"/>
      <c r="AL49" s="285"/>
      <c r="AM49" s="285"/>
      <c r="AN49" s="285"/>
      <c r="AO49" s="285"/>
      <c r="AP49" s="285"/>
      <c r="AQ49" s="101">
        <f>SUMIF($BO50:$BO278,"&lt;&gt;1",AQ50:AQ278)</f>
        <v>457500.69399999996</v>
      </c>
      <c r="AR49" s="101">
        <f>SUMIF($BO50:$BO278,"&lt;&gt;1",AR50:AR278)</f>
        <v>653233.33600000001</v>
      </c>
      <c r="AS49" s="100">
        <f>AQ49-AR49</f>
        <v>-195732.64200000005</v>
      </c>
      <c r="AT49" s="101">
        <f>SUMIF($BO50:$BO278,"&lt;&gt;1",AT50:AT278)</f>
        <v>6209.4699999999993</v>
      </c>
      <c r="AU49" s="101">
        <f>SUMIF($BO50:$BO278,"&lt;&gt;1",AU50:AU278)</f>
        <v>0</v>
      </c>
      <c r="AV49" s="101">
        <f>SUMIF($BO50:$BO278,"&lt;&gt;1",AV50:AV278)</f>
        <v>0</v>
      </c>
      <c r="AW49" s="101">
        <f>SUMIF($BO50:$BO278,"&lt;&gt;1",AW50:AW278)</f>
        <v>52316.89</v>
      </c>
      <c r="AX49" s="101">
        <f>SUMIF($BO50:$BO278,"&lt;&gt;1",AX50:AX278)</f>
        <v>38550.856000000007</v>
      </c>
      <c r="AY49" s="101">
        <f>AW49-AX49</f>
        <v>13766.033999999992</v>
      </c>
      <c r="AZ49" s="101">
        <f>SUMIF($BO50:$BO278,"&lt;&gt;1",AZ50:AZ278)</f>
        <v>67718.573999999993</v>
      </c>
      <c r="BA49" s="101">
        <f>SUMIF($BO50:$BO278,"&lt;&gt;1",BA50:BA278)</f>
        <v>35701.152000000002</v>
      </c>
      <c r="BB49" s="101">
        <f>AZ49-BA49</f>
        <v>32017.421999999991</v>
      </c>
      <c r="BC49" s="101">
        <f>SUMIF($BO50:$BO278,"&lt;&gt;1",BC50:BC278)</f>
        <v>91079.515000000014</v>
      </c>
      <c r="BD49" s="101">
        <f>SUMIF($BO50:$BO278,"&lt;&gt;1",BD50:BD278)</f>
        <v>50380.428</v>
      </c>
      <c r="BE49" s="101">
        <f>BC49-BD49</f>
        <v>40699.087000000014</v>
      </c>
      <c r="BF49" s="101">
        <f>SUMIF($BO50:$BO278,"&lt;&gt;1",BF50:BF278)</f>
        <v>68049.714999999997</v>
      </c>
      <c r="BG49" s="101">
        <f>SUMIF($BO50:$BO278,"&lt;&gt;1",BG50:BG278)</f>
        <v>52529.135999999999</v>
      </c>
      <c r="BH49" s="101">
        <f>BF49-BG49</f>
        <v>15520.578999999998</v>
      </c>
      <c r="BI49" s="101">
        <f>SUMIF($BO50:$BO278,"&lt;&gt;1",BI50:BI278)</f>
        <v>172126.53</v>
      </c>
      <c r="BJ49" s="101">
        <f>SUMIF($BO50:$BO278,"&lt;&gt;1",BJ50:BJ278)</f>
        <v>96631.563999999998</v>
      </c>
      <c r="BK49" s="101">
        <f>BI49-BJ49</f>
        <v>75494.966</v>
      </c>
      <c r="BL49" s="101">
        <f>SUMIF($BO50:$BO278,"&lt;&gt;1",BL50:BL278)</f>
        <v>0</v>
      </c>
      <c r="BM49" s="101">
        <f>SUMIF($BO50:$BO278,"&lt;&gt;1",BM50:BM278)</f>
        <v>373230.73000000004</v>
      </c>
      <c r="BN49" s="100">
        <f>BL49-BM49</f>
        <v>-373230.73000000004</v>
      </c>
      <c r="BO49" s="99"/>
    </row>
    <row r="50" spans="3:78" ht="12" hidden="1" thickBot="1">
      <c r="C50" s="45"/>
      <c r="D50" s="98">
        <v>0</v>
      </c>
      <c r="E50" s="98"/>
      <c r="F50" s="98"/>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14"/>
      <c r="BO50" s="99"/>
    </row>
    <row r="51" spans="3:78" ht="11.25" customHeight="1">
      <c r="C51" s="97"/>
      <c r="D51" s="367">
        <v>1</v>
      </c>
      <c r="E51" s="413" t="s">
        <v>199</v>
      </c>
      <c r="F51" s="416" t="s">
        <v>210</v>
      </c>
      <c r="G51" s="419" t="s">
        <v>939</v>
      </c>
      <c r="H51" s="422" t="s">
        <v>825</v>
      </c>
      <c r="I51" s="422" t="s">
        <v>825</v>
      </c>
      <c r="J51" s="422" t="s">
        <v>766</v>
      </c>
      <c r="K51" s="385">
        <v>1</v>
      </c>
      <c r="L51" s="388" t="s">
        <v>5</v>
      </c>
      <c r="M51" s="391">
        <v>0</v>
      </c>
      <c r="N51" s="162"/>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1"/>
      <c r="BO51" s="250"/>
      <c r="BP51" s="249"/>
      <c r="BQ51" s="249"/>
      <c r="BR51" s="249"/>
      <c r="BS51" s="249"/>
      <c r="BT51" s="249"/>
      <c r="BU51" s="249"/>
      <c r="BY51" s="249"/>
    </row>
    <row r="52" spans="3:78" ht="11.25" customHeight="1">
      <c r="C52" s="305"/>
      <c r="D52" s="368"/>
      <c r="E52" s="414"/>
      <c r="F52" s="417"/>
      <c r="G52" s="420"/>
      <c r="H52" s="380"/>
      <c r="I52" s="383"/>
      <c r="J52" s="383"/>
      <c r="K52" s="386"/>
      <c r="L52" s="389"/>
      <c r="M52" s="392"/>
      <c r="N52" s="394"/>
      <c r="O52" s="397">
        <v>1</v>
      </c>
      <c r="P52" s="410" t="s">
        <v>966</v>
      </c>
      <c r="Q52" s="409"/>
      <c r="R52" s="364"/>
      <c r="S52" s="364"/>
      <c r="T52" s="364"/>
      <c r="U52" s="364"/>
      <c r="V52" s="364"/>
      <c r="W52" s="364"/>
      <c r="X52" s="364"/>
      <c r="Y52" s="364"/>
      <c r="Z52" s="364"/>
      <c r="AA52" s="364"/>
      <c r="AB52" s="364"/>
      <c r="AC52" s="364"/>
      <c r="AD52" s="364"/>
      <c r="AE52" s="208"/>
      <c r="AF52" s="219"/>
      <c r="AG52" s="218"/>
      <c r="AH52" s="218"/>
      <c r="AI52" s="218"/>
      <c r="AJ52" s="218"/>
      <c r="AK52" s="218"/>
      <c r="AL52" s="218"/>
      <c r="AM52" s="218"/>
      <c r="AN52" s="218"/>
      <c r="AO52" s="218"/>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4"/>
      <c r="BO52" s="250"/>
      <c r="BP52" s="362"/>
      <c r="BQ52" s="362"/>
      <c r="BR52" s="362"/>
      <c r="BS52" s="249"/>
      <c r="BT52" s="362"/>
      <c r="BU52" s="362"/>
      <c r="BV52" s="362"/>
      <c r="BW52" s="362"/>
      <c r="BX52" s="362"/>
      <c r="BY52" s="249"/>
    </row>
    <row r="53" spans="3:78" ht="38.25" customHeight="1">
      <c r="C53" s="305"/>
      <c r="D53" s="368"/>
      <c r="E53" s="414"/>
      <c r="F53" s="417"/>
      <c r="G53" s="420"/>
      <c r="H53" s="380"/>
      <c r="I53" s="383"/>
      <c r="J53" s="383"/>
      <c r="K53" s="386"/>
      <c r="L53" s="389"/>
      <c r="M53" s="392"/>
      <c r="N53" s="395"/>
      <c r="O53" s="398"/>
      <c r="P53" s="411"/>
      <c r="Q53" s="404"/>
      <c r="R53" s="365"/>
      <c r="S53" s="365"/>
      <c r="T53" s="365"/>
      <c r="U53" s="365"/>
      <c r="V53" s="365"/>
      <c r="W53" s="365"/>
      <c r="X53" s="365"/>
      <c r="Y53" s="365"/>
      <c r="Z53" s="365"/>
      <c r="AA53" s="365"/>
      <c r="AB53" s="365"/>
      <c r="AC53" s="365"/>
      <c r="AD53" s="365"/>
      <c r="AE53" s="192"/>
      <c r="AF53" s="216" t="s">
        <v>268</v>
      </c>
      <c r="AG53" s="297" t="s">
        <v>221</v>
      </c>
      <c r="AH53" s="298" t="s">
        <v>18</v>
      </c>
      <c r="AI53" s="317" t="s">
        <v>815</v>
      </c>
      <c r="AJ53" s="220" t="s">
        <v>530</v>
      </c>
      <c r="AK53" s="220" t="s">
        <v>816</v>
      </c>
      <c r="AL53" s="220" t="s">
        <v>817</v>
      </c>
      <c r="AM53" s="220" t="s">
        <v>818</v>
      </c>
      <c r="AN53" s="220" t="s">
        <v>819</v>
      </c>
      <c r="AO53" s="220" t="s">
        <v>820</v>
      </c>
      <c r="AP53" s="171" t="s">
        <v>18</v>
      </c>
      <c r="AQ53" s="194">
        <f>SUM(AT53,AW53,AZ53,BC53,BF53,BI53,BL53)</f>
        <v>32929.64</v>
      </c>
      <c r="AR53" s="196">
        <f>SUM(AT53,AX53,BA53,BD53,BG53,BJ53,BM53)</f>
        <v>31591.473999999998</v>
      </c>
      <c r="AS53" s="194">
        <f>AQ53-AR53</f>
        <v>1338.1660000000011</v>
      </c>
      <c r="AT53" s="315">
        <v>0</v>
      </c>
      <c r="AU53" s="158">
        <v>0</v>
      </c>
      <c r="AV53" s="313"/>
      <c r="AW53" s="311">
        <v>0</v>
      </c>
      <c r="AX53" s="197">
        <v>0</v>
      </c>
      <c r="AY53" s="198"/>
      <c r="AZ53" s="315">
        <v>32929.64</v>
      </c>
      <c r="BA53" s="197">
        <v>9878.8919999999998</v>
      </c>
      <c r="BB53" s="198"/>
      <c r="BC53" s="311">
        <v>0</v>
      </c>
      <c r="BD53" s="197">
        <v>21712.581999999999</v>
      </c>
      <c r="BE53" s="198"/>
      <c r="BF53" s="311">
        <v>0</v>
      </c>
      <c r="BG53" s="197">
        <v>0</v>
      </c>
      <c r="BH53" s="198"/>
      <c r="BI53" s="311">
        <v>0</v>
      </c>
      <c r="BJ53" s="197">
        <v>0</v>
      </c>
      <c r="BK53" s="198"/>
      <c r="BL53" s="311"/>
      <c r="BM53" s="313">
        <v>0</v>
      </c>
      <c r="BN53" s="194"/>
      <c r="BO53" s="250">
        <v>0</v>
      </c>
      <c r="BP53" s="362"/>
      <c r="BQ53" s="362"/>
      <c r="BR53" s="362"/>
      <c r="BS53" s="248" t="str">
        <f>AG53 &amp; BO53</f>
        <v>Амортизационные отчисления0</v>
      </c>
      <c r="BT53" s="362"/>
      <c r="BU53" s="362"/>
      <c r="BV53" s="362"/>
      <c r="BW53" s="362"/>
      <c r="BX53" s="362"/>
      <c r="BY53" s="248" t="str">
        <f>AG53&amp;AH53</f>
        <v>Амортизационные отчисленияда</v>
      </c>
      <c r="BZ53" s="249">
        <v>0</v>
      </c>
    </row>
    <row r="54" spans="3:78" ht="32.25" customHeight="1">
      <c r="C54" s="97"/>
      <c r="D54" s="368"/>
      <c r="E54" s="414"/>
      <c r="F54" s="417"/>
      <c r="G54" s="420"/>
      <c r="H54" s="380"/>
      <c r="I54" s="383"/>
      <c r="J54" s="383"/>
      <c r="K54" s="386"/>
      <c r="L54" s="389"/>
      <c r="M54" s="392"/>
      <c r="N54" s="395"/>
      <c r="O54" s="398"/>
      <c r="P54" s="411"/>
      <c r="Q54" s="404"/>
      <c r="R54" s="365"/>
      <c r="S54" s="365"/>
      <c r="T54" s="365"/>
      <c r="U54" s="365"/>
      <c r="V54" s="365"/>
      <c r="W54" s="365"/>
      <c r="X54" s="365"/>
      <c r="Y54" s="365"/>
      <c r="Z54" s="365"/>
      <c r="AA54" s="365"/>
      <c r="AB54" s="365"/>
      <c r="AC54" s="365"/>
      <c r="AD54" s="365"/>
      <c r="AE54" s="325" t="s">
        <v>1008</v>
      </c>
      <c r="AF54" s="216" t="s">
        <v>118</v>
      </c>
      <c r="AG54" s="195" t="s">
        <v>240</v>
      </c>
      <c r="AH54" s="300" t="s">
        <v>18</v>
      </c>
      <c r="AI54" s="317" t="s">
        <v>815</v>
      </c>
      <c r="AJ54" s="220"/>
      <c r="AK54" s="220"/>
      <c r="AL54" s="220"/>
      <c r="AM54" s="220"/>
      <c r="AN54" s="220"/>
      <c r="AO54" s="220"/>
      <c r="AP54" s="171" t="s">
        <v>18</v>
      </c>
      <c r="AQ54" s="194">
        <f>SUM(AT54,AW54,AZ54,BC54,BF54,BI54,BL54)</f>
        <v>0</v>
      </c>
      <c r="AR54" s="196">
        <f>SUM(AT54,AX54,BA54,BD54,BG54,BJ54,BM54)</f>
        <v>1338.1659999999999</v>
      </c>
      <c r="AS54" s="194">
        <f>AQ54-AR54</f>
        <v>-1338.1659999999999</v>
      </c>
      <c r="AT54" s="315"/>
      <c r="AU54" s="172">
        <v>0</v>
      </c>
      <c r="AV54" s="240"/>
      <c r="AW54" s="311"/>
      <c r="AX54" s="197"/>
      <c r="AY54" s="198">
        <f>AW54-AX54</f>
        <v>0</v>
      </c>
      <c r="AZ54" s="315"/>
      <c r="BA54" s="197"/>
      <c r="BB54" s="198">
        <f>AZ54-BA54</f>
        <v>0</v>
      </c>
      <c r="BC54" s="311"/>
      <c r="BD54" s="197">
        <v>1338.1659999999999</v>
      </c>
      <c r="BE54" s="198">
        <f>BC54-BD54</f>
        <v>-1338.1659999999999</v>
      </c>
      <c r="BF54" s="311"/>
      <c r="BG54" s="197"/>
      <c r="BH54" s="198">
        <f>BF54-BG54</f>
        <v>0</v>
      </c>
      <c r="BI54" s="311"/>
      <c r="BJ54" s="197"/>
      <c r="BK54" s="198">
        <f>BI54-BJ54</f>
        <v>0</v>
      </c>
      <c r="BL54" s="311"/>
      <c r="BM54" s="313"/>
      <c r="BN54" s="194">
        <f>BL54-BM54</f>
        <v>0</v>
      </c>
      <c r="BO54" s="250">
        <v>0</v>
      </c>
      <c r="BP54" s="362"/>
      <c r="BQ54" s="362"/>
      <c r="BR54" s="362"/>
      <c r="BS54" s="248" t="str">
        <f>AG54 &amp; BO54</f>
        <v>Прибыль направляемая на инвестиции0</v>
      </c>
      <c r="BT54" s="362"/>
      <c r="BU54" s="362"/>
      <c r="BV54" s="362"/>
      <c r="BW54" s="362"/>
      <c r="BX54" s="362"/>
      <c r="BY54" s="248" t="str">
        <f>AG54&amp;AH54</f>
        <v>Прибыль направляемая на инвестициида</v>
      </c>
      <c r="BZ54" s="249"/>
    </row>
    <row r="55" spans="3:78" ht="15" customHeight="1">
      <c r="C55" s="305" t="s">
        <v>941</v>
      </c>
      <c r="D55" s="368"/>
      <c r="E55" s="414"/>
      <c r="F55" s="417"/>
      <c r="G55" s="420"/>
      <c r="H55" s="380"/>
      <c r="I55" s="383"/>
      <c r="J55" s="383"/>
      <c r="K55" s="386"/>
      <c r="L55" s="389"/>
      <c r="M55" s="392"/>
      <c r="N55" s="396"/>
      <c r="O55" s="399"/>
      <c r="P55" s="412"/>
      <c r="Q55" s="405"/>
      <c r="R55" s="366"/>
      <c r="S55" s="366"/>
      <c r="T55" s="366"/>
      <c r="U55" s="366"/>
      <c r="V55" s="366"/>
      <c r="W55" s="366"/>
      <c r="X55" s="366"/>
      <c r="Y55" s="366"/>
      <c r="Z55" s="366"/>
      <c r="AA55" s="366"/>
      <c r="AB55" s="366"/>
      <c r="AC55" s="366"/>
      <c r="AD55" s="366"/>
      <c r="AE55" s="278" t="s">
        <v>377</v>
      </c>
      <c r="AF55" s="202"/>
      <c r="AG55" s="222" t="s">
        <v>24</v>
      </c>
      <c r="AH55" s="222"/>
      <c r="AI55" s="222"/>
      <c r="AJ55" s="222"/>
      <c r="AK55" s="222"/>
      <c r="AL55" s="222"/>
      <c r="AM55" s="222"/>
      <c r="AN55" s="222"/>
      <c r="AO55" s="222"/>
      <c r="AP55" s="167"/>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9"/>
      <c r="BO55" s="250"/>
      <c r="BP55" s="362"/>
      <c r="BQ55" s="362"/>
      <c r="BR55" s="362"/>
      <c r="BS55" s="249"/>
      <c r="BT55" s="362"/>
      <c r="BU55" s="362"/>
      <c r="BV55" s="362"/>
      <c r="BW55" s="362"/>
      <c r="BX55" s="362"/>
      <c r="BY55" s="249"/>
    </row>
    <row r="56" spans="3:78" ht="15" customHeight="1" thickBot="1">
      <c r="C56" s="306" t="s">
        <v>940</v>
      </c>
      <c r="D56" s="369"/>
      <c r="E56" s="415"/>
      <c r="F56" s="418"/>
      <c r="G56" s="421"/>
      <c r="H56" s="381"/>
      <c r="I56" s="384"/>
      <c r="J56" s="384"/>
      <c r="K56" s="387"/>
      <c r="L56" s="390"/>
      <c r="M56" s="393"/>
      <c r="N56" s="279" t="s">
        <v>378</v>
      </c>
      <c r="O56" s="211"/>
      <c r="P56" s="363" t="s">
        <v>282</v>
      </c>
      <c r="Q56" s="363"/>
      <c r="R56" s="170"/>
      <c r="S56" s="170"/>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6"/>
      <c r="BO56" s="250"/>
      <c r="BP56" s="249"/>
      <c r="BQ56" s="249"/>
      <c r="BR56" s="249"/>
      <c r="BS56" s="249"/>
      <c r="BT56" s="249"/>
      <c r="BU56" s="249"/>
      <c r="BY56" s="249"/>
    </row>
    <row r="57" spans="3:78" ht="11.25" customHeight="1">
      <c r="C57" s="97"/>
      <c r="D57" s="367">
        <v>2</v>
      </c>
      <c r="E57" s="413" t="s">
        <v>199</v>
      </c>
      <c r="F57" s="416" t="s">
        <v>210</v>
      </c>
      <c r="G57" s="419" t="s">
        <v>942</v>
      </c>
      <c r="H57" s="422" t="s">
        <v>825</v>
      </c>
      <c r="I57" s="422" t="s">
        <v>825</v>
      </c>
      <c r="J57" s="422" t="s">
        <v>766</v>
      </c>
      <c r="K57" s="385">
        <v>1</v>
      </c>
      <c r="L57" s="423">
        <v>2020</v>
      </c>
      <c r="M57" s="391">
        <v>0</v>
      </c>
      <c r="N57" s="162"/>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1"/>
      <c r="BO57" s="250"/>
      <c r="BP57" s="249"/>
      <c r="BQ57" s="249"/>
      <c r="BR57" s="249"/>
      <c r="BS57" s="249"/>
      <c r="BT57" s="249"/>
      <c r="BU57" s="249"/>
      <c r="BY57" s="249"/>
    </row>
    <row r="58" spans="3:78" ht="11.25" customHeight="1">
      <c r="C58" s="305"/>
      <c r="D58" s="368"/>
      <c r="E58" s="414"/>
      <c r="F58" s="417"/>
      <c r="G58" s="420"/>
      <c r="H58" s="380"/>
      <c r="I58" s="383"/>
      <c r="J58" s="383"/>
      <c r="K58" s="386"/>
      <c r="L58" s="389"/>
      <c r="M58" s="392"/>
      <c r="N58" s="394"/>
      <c r="O58" s="397">
        <v>1</v>
      </c>
      <c r="P58" s="410" t="s">
        <v>966</v>
      </c>
      <c r="Q58" s="409"/>
      <c r="R58" s="364"/>
      <c r="S58" s="364"/>
      <c r="T58" s="364"/>
      <c r="U58" s="364"/>
      <c r="V58" s="364"/>
      <c r="W58" s="364"/>
      <c r="X58" s="364"/>
      <c r="Y58" s="364"/>
      <c r="Z58" s="364"/>
      <c r="AA58" s="364"/>
      <c r="AB58" s="364"/>
      <c r="AC58" s="364"/>
      <c r="AD58" s="364"/>
      <c r="AE58" s="208"/>
      <c r="AF58" s="219"/>
      <c r="AG58" s="218"/>
      <c r="AH58" s="218"/>
      <c r="AI58" s="218"/>
      <c r="AJ58" s="218"/>
      <c r="AK58" s="218"/>
      <c r="AL58" s="218"/>
      <c r="AM58" s="218"/>
      <c r="AN58" s="218"/>
      <c r="AO58" s="218"/>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4"/>
      <c r="BO58" s="250"/>
      <c r="BP58" s="362"/>
      <c r="BQ58" s="362"/>
      <c r="BR58" s="362"/>
      <c r="BS58" s="249"/>
      <c r="BT58" s="362"/>
      <c r="BU58" s="362"/>
      <c r="BV58" s="362"/>
      <c r="BW58" s="362"/>
      <c r="BX58" s="362"/>
      <c r="BY58" s="249"/>
    </row>
    <row r="59" spans="3:78" ht="25.5" customHeight="1">
      <c r="C59" s="305"/>
      <c r="D59" s="368"/>
      <c r="E59" s="414"/>
      <c r="F59" s="417"/>
      <c r="G59" s="420"/>
      <c r="H59" s="380"/>
      <c r="I59" s="383"/>
      <c r="J59" s="383"/>
      <c r="K59" s="386"/>
      <c r="L59" s="389"/>
      <c r="M59" s="392"/>
      <c r="N59" s="395"/>
      <c r="O59" s="398"/>
      <c r="P59" s="411"/>
      <c r="Q59" s="404"/>
      <c r="R59" s="365"/>
      <c r="S59" s="365"/>
      <c r="T59" s="365"/>
      <c r="U59" s="365"/>
      <c r="V59" s="365"/>
      <c r="W59" s="365"/>
      <c r="X59" s="365"/>
      <c r="Y59" s="365"/>
      <c r="Z59" s="365"/>
      <c r="AA59" s="365"/>
      <c r="AB59" s="365"/>
      <c r="AC59" s="365"/>
      <c r="AD59" s="365"/>
      <c r="AE59" s="192"/>
      <c r="AF59" s="216" t="s">
        <v>268</v>
      </c>
      <c r="AG59" s="304" t="s">
        <v>240</v>
      </c>
      <c r="AH59" s="300" t="s">
        <v>18</v>
      </c>
      <c r="AI59" s="317" t="s">
        <v>815</v>
      </c>
      <c r="AJ59" s="220" t="s">
        <v>530</v>
      </c>
      <c r="AK59" s="220" t="s">
        <v>816</v>
      </c>
      <c r="AL59" s="220" t="s">
        <v>817</v>
      </c>
      <c r="AM59" s="220" t="s">
        <v>818</v>
      </c>
      <c r="AN59" s="220" t="s">
        <v>819</v>
      </c>
      <c r="AO59" s="220" t="s">
        <v>820</v>
      </c>
      <c r="AP59" s="171" t="s">
        <v>18</v>
      </c>
      <c r="AQ59" s="194">
        <f>SUM(AT59,AW59,AZ59,BC59,BF59,BI59,BL59)</f>
        <v>9373.9</v>
      </c>
      <c r="AR59" s="196">
        <f>SUM(AT59,AX59,BA59,BD59,BG59,BJ59,BM59)</f>
        <v>10731.691999999999</v>
      </c>
      <c r="AS59" s="194">
        <f>AQ59-AR59</f>
        <v>-1357.7919999999995</v>
      </c>
      <c r="AT59" s="315">
        <v>0</v>
      </c>
      <c r="AU59" s="172">
        <v>0</v>
      </c>
      <c r="AV59" s="313"/>
      <c r="AW59" s="311">
        <v>9373.9</v>
      </c>
      <c r="AX59" s="197">
        <v>10731.691999999999</v>
      </c>
      <c r="AY59" s="198"/>
      <c r="AZ59" s="315">
        <v>0</v>
      </c>
      <c r="BA59" s="197">
        <v>0</v>
      </c>
      <c r="BB59" s="198"/>
      <c r="BC59" s="311">
        <v>0</v>
      </c>
      <c r="BD59" s="197">
        <v>0</v>
      </c>
      <c r="BE59" s="198"/>
      <c r="BF59" s="311">
        <v>0</v>
      </c>
      <c r="BG59" s="197">
        <v>0</v>
      </c>
      <c r="BH59" s="198"/>
      <c r="BI59" s="311">
        <v>0</v>
      </c>
      <c r="BJ59" s="197">
        <v>0</v>
      </c>
      <c r="BK59" s="198"/>
      <c r="BL59" s="311"/>
      <c r="BM59" s="313"/>
      <c r="BN59" s="194"/>
      <c r="BO59" s="250">
        <v>0</v>
      </c>
      <c r="BP59" s="362"/>
      <c r="BQ59" s="362"/>
      <c r="BR59" s="362"/>
      <c r="BS59" s="248" t="str">
        <f>AG59 &amp; BO59</f>
        <v>Прибыль направляемая на инвестиции0</v>
      </c>
      <c r="BT59" s="362"/>
      <c r="BU59" s="362"/>
      <c r="BV59" s="362"/>
      <c r="BW59" s="362"/>
      <c r="BX59" s="362"/>
      <c r="BY59" s="248" t="str">
        <f>AG59&amp;AH59</f>
        <v>Прибыль направляемая на инвестициида</v>
      </c>
      <c r="BZ59" s="249">
        <v>0</v>
      </c>
    </row>
    <row r="60" spans="3:78" ht="24.75" customHeight="1">
      <c r="C60" s="305"/>
      <c r="D60" s="368"/>
      <c r="E60" s="414"/>
      <c r="F60" s="417"/>
      <c r="G60" s="420"/>
      <c r="H60" s="380"/>
      <c r="I60" s="383"/>
      <c r="J60" s="383"/>
      <c r="K60" s="386"/>
      <c r="L60" s="389"/>
      <c r="M60" s="392"/>
      <c r="N60" s="395"/>
      <c r="O60" s="398"/>
      <c r="P60" s="411"/>
      <c r="Q60" s="404"/>
      <c r="R60" s="365"/>
      <c r="S60" s="365"/>
      <c r="T60" s="365"/>
      <c r="U60" s="365"/>
      <c r="V60" s="365"/>
      <c r="W60" s="365"/>
      <c r="X60" s="365"/>
      <c r="Y60" s="365"/>
      <c r="Z60" s="365"/>
      <c r="AA60" s="365"/>
      <c r="AB60" s="365"/>
      <c r="AC60" s="365"/>
      <c r="AD60" s="365"/>
      <c r="AE60" s="192"/>
      <c r="AF60" s="216" t="s">
        <v>118</v>
      </c>
      <c r="AG60" s="304" t="s">
        <v>226</v>
      </c>
      <c r="AH60" s="300" t="s">
        <v>18</v>
      </c>
      <c r="AI60" s="317" t="s">
        <v>815</v>
      </c>
      <c r="AJ60" s="220" t="s">
        <v>530</v>
      </c>
      <c r="AK60" s="220" t="s">
        <v>816</v>
      </c>
      <c r="AL60" s="220" t="s">
        <v>817</v>
      </c>
      <c r="AM60" s="220" t="s">
        <v>818</v>
      </c>
      <c r="AN60" s="220" t="s">
        <v>819</v>
      </c>
      <c r="AO60" s="220" t="s">
        <v>820</v>
      </c>
      <c r="AP60" s="171" t="s">
        <v>18</v>
      </c>
      <c r="AQ60" s="194">
        <f>SUM(AT60,AW60,AZ60,BC60,BF60,BI60,BL60)</f>
        <v>776.1</v>
      </c>
      <c r="AR60" s="196">
        <f>SUM(AT60,AX60,BA60,BD60,BG60,BJ60,BM60)</f>
        <v>0</v>
      </c>
      <c r="AS60" s="194">
        <f>AQ60-AR60</f>
        <v>776.1</v>
      </c>
      <c r="AT60" s="315">
        <v>0</v>
      </c>
      <c r="AU60" s="172">
        <v>0</v>
      </c>
      <c r="AV60" s="313"/>
      <c r="AW60" s="311">
        <v>776.1</v>
      </c>
      <c r="AX60" s="197"/>
      <c r="AY60" s="198"/>
      <c r="AZ60" s="315">
        <v>0</v>
      </c>
      <c r="BA60" s="197">
        <v>0</v>
      </c>
      <c r="BB60" s="198"/>
      <c r="BC60" s="311">
        <v>0</v>
      </c>
      <c r="BD60" s="197">
        <v>0</v>
      </c>
      <c r="BE60" s="198"/>
      <c r="BF60" s="311">
        <v>0</v>
      </c>
      <c r="BG60" s="197">
        <v>0</v>
      </c>
      <c r="BH60" s="198"/>
      <c r="BI60" s="311">
        <v>0</v>
      </c>
      <c r="BJ60" s="197">
        <v>0</v>
      </c>
      <c r="BK60" s="198"/>
      <c r="BL60" s="311"/>
      <c r="BM60" s="313"/>
      <c r="BN60" s="194"/>
      <c r="BO60" s="250">
        <v>0</v>
      </c>
      <c r="BP60" s="362"/>
      <c r="BQ60" s="362"/>
      <c r="BR60" s="362"/>
      <c r="BS60" s="248" t="str">
        <f>AG60 &amp; BO60</f>
        <v>Кредиты0</v>
      </c>
      <c r="BT60" s="362"/>
      <c r="BU60" s="362"/>
      <c r="BV60" s="362"/>
      <c r="BW60" s="362"/>
      <c r="BX60" s="362"/>
      <c r="BY60" s="248" t="str">
        <f>AG60&amp;AH60</f>
        <v>Кредитыда</v>
      </c>
      <c r="BZ60" s="249">
        <v>0</v>
      </c>
    </row>
    <row r="61" spans="3:78" ht="24.75" customHeight="1" thickBot="1">
      <c r="C61" s="97"/>
      <c r="D61" s="368"/>
      <c r="E61" s="414"/>
      <c r="F61" s="417"/>
      <c r="G61" s="420"/>
      <c r="H61" s="380"/>
      <c r="I61" s="383"/>
      <c r="J61" s="383"/>
      <c r="K61" s="386"/>
      <c r="L61" s="389"/>
      <c r="M61" s="392"/>
      <c r="N61" s="395"/>
      <c r="O61" s="398"/>
      <c r="P61" s="411"/>
      <c r="Q61" s="404"/>
      <c r="R61" s="365"/>
      <c r="S61" s="365"/>
      <c r="T61" s="365"/>
      <c r="U61" s="365"/>
      <c r="V61" s="365"/>
      <c r="W61" s="365"/>
      <c r="X61" s="365"/>
      <c r="Y61" s="365"/>
      <c r="Z61" s="365"/>
      <c r="AA61" s="365"/>
      <c r="AB61" s="365"/>
      <c r="AC61" s="365"/>
      <c r="AD61" s="365"/>
      <c r="AE61" s="325" t="s">
        <v>1008</v>
      </c>
      <c r="AF61" s="216" t="s">
        <v>119</v>
      </c>
      <c r="AG61" s="195" t="s">
        <v>221</v>
      </c>
      <c r="AH61" s="300" t="s">
        <v>18</v>
      </c>
      <c r="AI61" s="317" t="s">
        <v>815</v>
      </c>
      <c r="AJ61" s="220"/>
      <c r="AK61" s="220"/>
      <c r="AL61" s="220"/>
      <c r="AM61" s="220"/>
      <c r="AN61" s="220"/>
      <c r="AO61" s="220"/>
      <c r="AP61" s="171" t="s">
        <v>18</v>
      </c>
      <c r="AQ61" s="194">
        <f>SUM(AT61,AW61,AZ61,BC61,BF61,BI61,BL61)</f>
        <v>0</v>
      </c>
      <c r="AR61" s="196">
        <f>SUM(AT61,AX61,BA61,BD61,BG61,BJ61,BM61)</f>
        <v>1695.4079999999999</v>
      </c>
      <c r="AS61" s="194">
        <f>AQ61-AR61</f>
        <v>-1695.4079999999999</v>
      </c>
      <c r="AT61" s="315"/>
      <c r="AU61" s="172">
        <v>0</v>
      </c>
      <c r="AV61" s="240"/>
      <c r="AW61" s="311"/>
      <c r="AX61" s="197">
        <v>1695.4079999999999</v>
      </c>
      <c r="AY61" s="198">
        <f>AW61-AX61</f>
        <v>-1695.4079999999999</v>
      </c>
      <c r="AZ61" s="315"/>
      <c r="BA61" s="197"/>
      <c r="BB61" s="198">
        <f>AZ61-BA61</f>
        <v>0</v>
      </c>
      <c r="BC61" s="311"/>
      <c r="BD61" s="197"/>
      <c r="BE61" s="198">
        <f>BC61-BD61</f>
        <v>0</v>
      </c>
      <c r="BF61" s="311"/>
      <c r="BG61" s="197"/>
      <c r="BH61" s="198">
        <f>BF61-BG61</f>
        <v>0</v>
      </c>
      <c r="BI61" s="311"/>
      <c r="BJ61" s="197"/>
      <c r="BK61" s="198">
        <f>BI61-BJ61</f>
        <v>0</v>
      </c>
      <c r="BL61" s="311"/>
      <c r="BM61" s="313"/>
      <c r="BN61" s="194">
        <f>BL61-BM61</f>
        <v>0</v>
      </c>
      <c r="BO61" s="250">
        <v>0</v>
      </c>
      <c r="BP61" s="362"/>
      <c r="BQ61" s="362"/>
      <c r="BR61" s="362"/>
      <c r="BS61" s="248" t="str">
        <f>AG61 &amp; BO61</f>
        <v>Амортизационные отчисления0</v>
      </c>
      <c r="BT61" s="362"/>
      <c r="BU61" s="362"/>
      <c r="BV61" s="362"/>
      <c r="BW61" s="362"/>
      <c r="BX61" s="362"/>
      <c r="BY61" s="248" t="str">
        <f>AG61&amp;AH61</f>
        <v>Амортизационные отчисленияда</v>
      </c>
      <c r="BZ61" s="249"/>
    </row>
    <row r="62" spans="3:78" ht="15" hidden="1" customHeight="1" thickBot="1">
      <c r="C62" s="305" t="s">
        <v>941</v>
      </c>
      <c r="D62" s="368"/>
      <c r="E62" s="414"/>
      <c r="F62" s="417"/>
      <c r="G62" s="420"/>
      <c r="H62" s="380"/>
      <c r="I62" s="383"/>
      <c r="J62" s="383"/>
      <c r="K62" s="386"/>
      <c r="L62" s="389"/>
      <c r="M62" s="392"/>
      <c r="N62" s="396"/>
      <c r="O62" s="399"/>
      <c r="P62" s="412"/>
      <c r="Q62" s="405"/>
      <c r="R62" s="366"/>
      <c r="S62" s="366"/>
      <c r="T62" s="366"/>
      <c r="U62" s="366"/>
      <c r="V62" s="366"/>
      <c r="W62" s="366"/>
      <c r="X62" s="366"/>
      <c r="Y62" s="366"/>
      <c r="Z62" s="366"/>
      <c r="AA62" s="366"/>
      <c r="AB62" s="366"/>
      <c r="AC62" s="366"/>
      <c r="AD62" s="366"/>
      <c r="AE62" s="278" t="s">
        <v>377</v>
      </c>
      <c r="AF62" s="202"/>
      <c r="AG62" s="222" t="s">
        <v>24</v>
      </c>
      <c r="AH62" s="222"/>
      <c r="AI62" s="222"/>
      <c r="AJ62" s="222"/>
      <c r="AK62" s="222"/>
      <c r="AL62" s="222"/>
      <c r="AM62" s="222"/>
      <c r="AN62" s="222"/>
      <c r="AO62" s="222"/>
      <c r="AP62" s="167"/>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9"/>
      <c r="BO62" s="250"/>
      <c r="BP62" s="362"/>
      <c r="BQ62" s="362"/>
      <c r="BR62" s="362"/>
      <c r="BS62" s="249"/>
      <c r="BT62" s="362"/>
      <c r="BU62" s="362"/>
      <c r="BV62" s="362"/>
      <c r="BW62" s="362"/>
      <c r="BX62" s="362"/>
      <c r="BY62" s="249"/>
    </row>
    <row r="63" spans="3:78" ht="15" hidden="1" customHeight="1" thickBot="1">
      <c r="C63" s="306" t="s">
        <v>940</v>
      </c>
      <c r="D63" s="369"/>
      <c r="E63" s="415"/>
      <c r="F63" s="418"/>
      <c r="G63" s="421"/>
      <c r="H63" s="381"/>
      <c r="I63" s="384"/>
      <c r="J63" s="384"/>
      <c r="K63" s="387"/>
      <c r="L63" s="390"/>
      <c r="M63" s="393"/>
      <c r="N63" s="279" t="s">
        <v>378</v>
      </c>
      <c r="O63" s="211"/>
      <c r="P63" s="363" t="s">
        <v>282</v>
      </c>
      <c r="Q63" s="363"/>
      <c r="R63" s="170"/>
      <c r="S63" s="170"/>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6"/>
      <c r="BO63" s="250"/>
      <c r="BP63" s="249"/>
      <c r="BQ63" s="249"/>
      <c r="BR63" s="249"/>
      <c r="BS63" s="249"/>
      <c r="BT63" s="249"/>
      <c r="BU63" s="249"/>
      <c r="BY63" s="249"/>
    </row>
    <row r="64" spans="3:78" ht="11.25" customHeight="1">
      <c r="C64" s="97"/>
      <c r="D64" s="367">
        <v>3</v>
      </c>
      <c r="E64" s="413" t="s">
        <v>199</v>
      </c>
      <c r="F64" s="416" t="s">
        <v>210</v>
      </c>
      <c r="G64" s="419" t="s">
        <v>943</v>
      </c>
      <c r="H64" s="422" t="s">
        <v>825</v>
      </c>
      <c r="I64" s="422" t="s">
        <v>825</v>
      </c>
      <c r="J64" s="422" t="s">
        <v>766</v>
      </c>
      <c r="K64" s="385">
        <v>1</v>
      </c>
      <c r="L64" s="423">
        <v>2019</v>
      </c>
      <c r="M64" s="391">
        <v>0</v>
      </c>
      <c r="N64" s="162"/>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1"/>
      <c r="BO64" s="250"/>
      <c r="BP64" s="249"/>
      <c r="BQ64" s="249"/>
      <c r="BR64" s="249"/>
      <c r="BS64" s="249"/>
      <c r="BT64" s="249"/>
      <c r="BU64" s="249"/>
      <c r="BY64" s="249"/>
    </row>
    <row r="65" spans="3:78" ht="11.25" customHeight="1">
      <c r="C65" s="305"/>
      <c r="D65" s="368"/>
      <c r="E65" s="414"/>
      <c r="F65" s="417"/>
      <c r="G65" s="420"/>
      <c r="H65" s="380"/>
      <c r="I65" s="383"/>
      <c r="J65" s="383"/>
      <c r="K65" s="386"/>
      <c r="L65" s="389"/>
      <c r="M65" s="392"/>
      <c r="N65" s="394"/>
      <c r="O65" s="397">
        <v>1</v>
      </c>
      <c r="P65" s="410" t="s">
        <v>966</v>
      </c>
      <c r="Q65" s="409"/>
      <c r="R65" s="364"/>
      <c r="S65" s="364"/>
      <c r="T65" s="364"/>
      <c r="U65" s="364"/>
      <c r="V65" s="364"/>
      <c r="W65" s="364"/>
      <c r="X65" s="364"/>
      <c r="Y65" s="364"/>
      <c r="Z65" s="364"/>
      <c r="AA65" s="364"/>
      <c r="AB65" s="364"/>
      <c r="AC65" s="364"/>
      <c r="AD65" s="364"/>
      <c r="AE65" s="208"/>
      <c r="AF65" s="219"/>
      <c r="AG65" s="218"/>
      <c r="AH65" s="218"/>
      <c r="AI65" s="218"/>
      <c r="AJ65" s="218"/>
      <c r="AK65" s="218"/>
      <c r="AL65" s="218"/>
      <c r="AM65" s="218"/>
      <c r="AN65" s="218"/>
      <c r="AO65" s="218"/>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4"/>
      <c r="BO65" s="250"/>
      <c r="BP65" s="362"/>
      <c r="BQ65" s="362"/>
      <c r="BR65" s="362"/>
      <c r="BS65" s="249"/>
      <c r="BT65" s="362"/>
      <c r="BU65" s="362"/>
      <c r="BV65" s="362"/>
      <c r="BW65" s="362"/>
      <c r="BX65" s="362"/>
      <c r="BY65" s="249"/>
    </row>
    <row r="66" spans="3:78" ht="27.75" customHeight="1">
      <c r="C66" s="305"/>
      <c r="D66" s="368"/>
      <c r="E66" s="414"/>
      <c r="F66" s="417"/>
      <c r="G66" s="420"/>
      <c r="H66" s="380"/>
      <c r="I66" s="383"/>
      <c r="J66" s="383"/>
      <c r="K66" s="386"/>
      <c r="L66" s="389"/>
      <c r="M66" s="392"/>
      <c r="N66" s="395"/>
      <c r="O66" s="398"/>
      <c r="P66" s="411"/>
      <c r="Q66" s="404"/>
      <c r="R66" s="365"/>
      <c r="S66" s="365"/>
      <c r="T66" s="365"/>
      <c r="U66" s="365"/>
      <c r="V66" s="365"/>
      <c r="W66" s="365"/>
      <c r="X66" s="365"/>
      <c r="Y66" s="365"/>
      <c r="Z66" s="365"/>
      <c r="AA66" s="365"/>
      <c r="AB66" s="365"/>
      <c r="AC66" s="365"/>
      <c r="AD66" s="365"/>
      <c r="AE66" s="192"/>
      <c r="AF66" s="216" t="s">
        <v>268</v>
      </c>
      <c r="AG66" s="297" t="s">
        <v>240</v>
      </c>
      <c r="AH66" s="298" t="s">
        <v>18</v>
      </c>
      <c r="AI66" s="317" t="s">
        <v>815</v>
      </c>
      <c r="AJ66" s="220" t="s">
        <v>530</v>
      </c>
      <c r="AK66" s="220" t="s">
        <v>816</v>
      </c>
      <c r="AL66" s="220" t="s">
        <v>817</v>
      </c>
      <c r="AM66" s="220" t="s">
        <v>818</v>
      </c>
      <c r="AN66" s="220" t="s">
        <v>819</v>
      </c>
      <c r="AO66" s="220" t="s">
        <v>820</v>
      </c>
      <c r="AP66" s="171" t="s">
        <v>19</v>
      </c>
      <c r="AQ66" s="194">
        <f>SUM(AT66,AW66,AZ66,BC66,BF66,BI66,BL66)</f>
        <v>932</v>
      </c>
      <c r="AR66" s="196">
        <f>SUM(AT66,AX66,BA66,BD66,BG66,BJ66,BM66)</f>
        <v>932</v>
      </c>
      <c r="AS66" s="194">
        <f>AQ66-AR66</f>
        <v>0</v>
      </c>
      <c r="AT66" s="315">
        <v>932</v>
      </c>
      <c r="AU66" s="158">
        <v>0</v>
      </c>
      <c r="AV66" s="313"/>
      <c r="AW66" s="311">
        <v>0</v>
      </c>
      <c r="AX66" s="313">
        <v>0</v>
      </c>
      <c r="AY66" s="198"/>
      <c r="AZ66" s="315">
        <v>0</v>
      </c>
      <c r="BA66" s="313">
        <v>0</v>
      </c>
      <c r="BB66" s="198"/>
      <c r="BC66" s="311">
        <v>0</v>
      </c>
      <c r="BD66" s="313">
        <v>0</v>
      </c>
      <c r="BE66" s="198"/>
      <c r="BF66" s="311">
        <v>0</v>
      </c>
      <c r="BG66" s="313">
        <v>0</v>
      </c>
      <c r="BH66" s="198"/>
      <c r="BI66" s="311">
        <v>0</v>
      </c>
      <c r="BJ66" s="313">
        <v>0</v>
      </c>
      <c r="BK66" s="198"/>
      <c r="BL66" s="311"/>
      <c r="BM66" s="313"/>
      <c r="BN66" s="194"/>
      <c r="BO66" s="250">
        <v>0</v>
      </c>
      <c r="BP66" s="362"/>
      <c r="BQ66" s="362"/>
      <c r="BR66" s="362"/>
      <c r="BS66" s="248" t="str">
        <f>AG66 &amp; BO66</f>
        <v>Прибыль направляемая на инвестиции0</v>
      </c>
      <c r="BT66" s="362"/>
      <c r="BU66" s="362"/>
      <c r="BV66" s="362"/>
      <c r="BW66" s="362"/>
      <c r="BX66" s="362"/>
      <c r="BY66" s="248" t="str">
        <f>AG66&amp;AH66</f>
        <v>Прибыль направляемая на инвестициида</v>
      </c>
      <c r="BZ66" s="249">
        <v>0</v>
      </c>
    </row>
    <row r="67" spans="3:78" ht="15" customHeight="1">
      <c r="C67" s="305" t="s">
        <v>941</v>
      </c>
      <c r="D67" s="368"/>
      <c r="E67" s="414"/>
      <c r="F67" s="417"/>
      <c r="G67" s="420"/>
      <c r="H67" s="380"/>
      <c r="I67" s="383"/>
      <c r="J67" s="383"/>
      <c r="K67" s="386"/>
      <c r="L67" s="389"/>
      <c r="M67" s="392"/>
      <c r="N67" s="396"/>
      <c r="O67" s="399"/>
      <c r="P67" s="412"/>
      <c r="Q67" s="405"/>
      <c r="R67" s="366"/>
      <c r="S67" s="366"/>
      <c r="T67" s="366"/>
      <c r="U67" s="366"/>
      <c r="V67" s="366"/>
      <c r="W67" s="366"/>
      <c r="X67" s="366"/>
      <c r="Y67" s="366"/>
      <c r="Z67" s="366"/>
      <c r="AA67" s="366"/>
      <c r="AB67" s="366"/>
      <c r="AC67" s="366"/>
      <c r="AD67" s="366"/>
      <c r="AE67" s="278" t="s">
        <v>377</v>
      </c>
      <c r="AF67" s="202"/>
      <c r="AG67" s="222" t="s">
        <v>24</v>
      </c>
      <c r="AH67" s="222"/>
      <c r="AI67" s="222"/>
      <c r="AJ67" s="222"/>
      <c r="AK67" s="222"/>
      <c r="AL67" s="222"/>
      <c r="AM67" s="222"/>
      <c r="AN67" s="222"/>
      <c r="AO67" s="222"/>
      <c r="AP67" s="167"/>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9"/>
      <c r="BO67" s="250"/>
      <c r="BP67" s="362"/>
      <c r="BQ67" s="362"/>
      <c r="BR67" s="362"/>
      <c r="BS67" s="249"/>
      <c r="BT67" s="362"/>
      <c r="BU67" s="362"/>
      <c r="BV67" s="362"/>
      <c r="BW67" s="362"/>
      <c r="BX67" s="362"/>
      <c r="BY67" s="249"/>
    </row>
    <row r="68" spans="3:78" ht="15" customHeight="1" thickBot="1">
      <c r="C68" s="306" t="s">
        <v>940</v>
      </c>
      <c r="D68" s="369"/>
      <c r="E68" s="415"/>
      <c r="F68" s="418"/>
      <c r="G68" s="421"/>
      <c r="H68" s="381"/>
      <c r="I68" s="384"/>
      <c r="J68" s="384"/>
      <c r="K68" s="387"/>
      <c r="L68" s="390"/>
      <c r="M68" s="393"/>
      <c r="N68" s="279" t="s">
        <v>378</v>
      </c>
      <c r="O68" s="211"/>
      <c r="P68" s="363" t="s">
        <v>282</v>
      </c>
      <c r="Q68" s="363"/>
      <c r="R68" s="170"/>
      <c r="S68" s="170"/>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6"/>
      <c r="BO68" s="250"/>
      <c r="BP68" s="249"/>
      <c r="BQ68" s="249"/>
      <c r="BR68" s="249"/>
      <c r="BS68" s="249"/>
      <c r="BT68" s="249"/>
      <c r="BU68" s="249"/>
      <c r="BY68" s="249"/>
    </row>
    <row r="69" spans="3:78" ht="11.25" customHeight="1">
      <c r="C69" s="97"/>
      <c r="D69" s="367">
        <v>4</v>
      </c>
      <c r="E69" s="413" t="s">
        <v>199</v>
      </c>
      <c r="F69" s="416" t="s">
        <v>210</v>
      </c>
      <c r="G69" s="419" t="s">
        <v>944</v>
      </c>
      <c r="H69" s="422" t="s">
        <v>825</v>
      </c>
      <c r="I69" s="422" t="s">
        <v>825</v>
      </c>
      <c r="J69" s="422" t="s">
        <v>766</v>
      </c>
      <c r="K69" s="385">
        <v>1</v>
      </c>
      <c r="L69" s="423">
        <v>2020</v>
      </c>
      <c r="M69" s="391">
        <v>0</v>
      </c>
      <c r="N69" s="162"/>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1"/>
      <c r="BO69" s="250"/>
      <c r="BP69" s="249"/>
      <c r="BQ69" s="249"/>
      <c r="BR69" s="249"/>
      <c r="BS69" s="249"/>
      <c r="BT69" s="249"/>
      <c r="BU69" s="249"/>
      <c r="BY69" s="249"/>
    </row>
    <row r="70" spans="3:78" ht="11.25" customHeight="1">
      <c r="C70" s="305"/>
      <c r="D70" s="368"/>
      <c r="E70" s="414"/>
      <c r="F70" s="417"/>
      <c r="G70" s="420"/>
      <c r="H70" s="380"/>
      <c r="I70" s="383"/>
      <c r="J70" s="383"/>
      <c r="K70" s="386"/>
      <c r="L70" s="389"/>
      <c r="M70" s="392"/>
      <c r="N70" s="394"/>
      <c r="O70" s="397">
        <v>1</v>
      </c>
      <c r="P70" s="410" t="s">
        <v>966</v>
      </c>
      <c r="Q70" s="409"/>
      <c r="R70" s="364"/>
      <c r="S70" s="364"/>
      <c r="T70" s="364"/>
      <c r="U70" s="364"/>
      <c r="V70" s="364"/>
      <c r="W70" s="364"/>
      <c r="X70" s="364"/>
      <c r="Y70" s="364"/>
      <c r="Z70" s="364"/>
      <c r="AA70" s="364"/>
      <c r="AB70" s="364"/>
      <c r="AC70" s="364"/>
      <c r="AD70" s="364"/>
      <c r="AE70" s="208"/>
      <c r="AF70" s="219"/>
      <c r="AG70" s="218"/>
      <c r="AH70" s="218"/>
      <c r="AI70" s="218"/>
      <c r="AJ70" s="218"/>
      <c r="AK70" s="218"/>
      <c r="AL70" s="218"/>
      <c r="AM70" s="218"/>
      <c r="AN70" s="218"/>
      <c r="AO70" s="218"/>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4"/>
      <c r="BO70" s="250"/>
      <c r="BP70" s="362"/>
      <c r="BQ70" s="362"/>
      <c r="BR70" s="362"/>
      <c r="BS70" s="249"/>
      <c r="BT70" s="362"/>
      <c r="BU70" s="362"/>
      <c r="BV70" s="362"/>
      <c r="BW70" s="362"/>
      <c r="BX70" s="362"/>
      <c r="BY70" s="249"/>
    </row>
    <row r="71" spans="3:78" ht="34.5" customHeight="1">
      <c r="C71" s="305"/>
      <c r="D71" s="368"/>
      <c r="E71" s="414"/>
      <c r="F71" s="417"/>
      <c r="G71" s="420"/>
      <c r="H71" s="380"/>
      <c r="I71" s="383"/>
      <c r="J71" s="383"/>
      <c r="K71" s="386"/>
      <c r="L71" s="389"/>
      <c r="M71" s="392"/>
      <c r="N71" s="395"/>
      <c r="O71" s="398"/>
      <c r="P71" s="411"/>
      <c r="Q71" s="404"/>
      <c r="R71" s="365"/>
      <c r="S71" s="365"/>
      <c r="T71" s="365"/>
      <c r="U71" s="365"/>
      <c r="V71" s="365"/>
      <c r="W71" s="365"/>
      <c r="X71" s="365"/>
      <c r="Y71" s="365"/>
      <c r="Z71" s="365"/>
      <c r="AA71" s="365"/>
      <c r="AB71" s="365"/>
      <c r="AC71" s="365"/>
      <c r="AD71" s="365"/>
      <c r="AE71" s="192"/>
      <c r="AF71" s="216" t="s">
        <v>268</v>
      </c>
      <c r="AG71" s="297" t="s">
        <v>226</v>
      </c>
      <c r="AH71" s="298" t="s">
        <v>18</v>
      </c>
      <c r="AI71" s="317" t="s">
        <v>815</v>
      </c>
      <c r="AJ71" s="220" t="s">
        <v>530</v>
      </c>
      <c r="AK71" s="220" t="s">
        <v>816</v>
      </c>
      <c r="AL71" s="220" t="s">
        <v>817</v>
      </c>
      <c r="AM71" s="220" t="s">
        <v>818</v>
      </c>
      <c r="AN71" s="220" t="s">
        <v>819</v>
      </c>
      <c r="AO71" s="220" t="s">
        <v>820</v>
      </c>
      <c r="AP71" s="171" t="s">
        <v>19</v>
      </c>
      <c r="AQ71" s="194">
        <f>SUM(AT71,AW71,AZ71,BC71,BF71,BI71,BL71)</f>
        <v>2500</v>
      </c>
      <c r="AR71" s="196">
        <f>SUM(AT71,AX71,BA71,BD71,BG71,BJ71,BM71)</f>
        <v>2500</v>
      </c>
      <c r="AS71" s="194">
        <f>AQ71-AR71</f>
        <v>0</v>
      </c>
      <c r="AT71" s="315">
        <v>0</v>
      </c>
      <c r="AU71" s="158">
        <v>0</v>
      </c>
      <c r="AV71" s="313"/>
      <c r="AW71" s="311">
        <v>2500</v>
      </c>
      <c r="AX71" s="313">
        <v>2500</v>
      </c>
      <c r="AY71" s="198"/>
      <c r="AZ71" s="315">
        <v>0</v>
      </c>
      <c r="BA71" s="313">
        <v>0</v>
      </c>
      <c r="BB71" s="198"/>
      <c r="BC71" s="311">
        <v>0</v>
      </c>
      <c r="BD71" s="313">
        <v>0</v>
      </c>
      <c r="BE71" s="198"/>
      <c r="BF71" s="311">
        <v>0</v>
      </c>
      <c r="BG71" s="313">
        <v>0</v>
      </c>
      <c r="BH71" s="198"/>
      <c r="BI71" s="311">
        <v>0</v>
      </c>
      <c r="BJ71" s="313">
        <v>0</v>
      </c>
      <c r="BK71" s="198"/>
      <c r="BL71" s="311"/>
      <c r="BM71" s="313"/>
      <c r="BN71" s="194"/>
      <c r="BO71" s="250">
        <v>0</v>
      </c>
      <c r="BP71" s="362"/>
      <c r="BQ71" s="362"/>
      <c r="BR71" s="362"/>
      <c r="BS71" s="248" t="str">
        <f>AG71 &amp; BO71</f>
        <v>Кредиты0</v>
      </c>
      <c r="BT71" s="362"/>
      <c r="BU71" s="362"/>
      <c r="BV71" s="362"/>
      <c r="BW71" s="362"/>
      <c r="BX71" s="362"/>
      <c r="BY71" s="248" t="str">
        <f>AG71&amp;AH71</f>
        <v>Кредитыда</v>
      </c>
      <c r="BZ71" s="249">
        <v>0</v>
      </c>
    </row>
    <row r="72" spans="3:78" ht="15" customHeight="1">
      <c r="C72" s="305" t="s">
        <v>941</v>
      </c>
      <c r="D72" s="368"/>
      <c r="E72" s="414"/>
      <c r="F72" s="417"/>
      <c r="G72" s="420"/>
      <c r="H72" s="380"/>
      <c r="I72" s="383"/>
      <c r="J72" s="383"/>
      <c r="K72" s="386"/>
      <c r="L72" s="389"/>
      <c r="M72" s="392"/>
      <c r="N72" s="396"/>
      <c r="O72" s="399"/>
      <c r="P72" s="412"/>
      <c r="Q72" s="405"/>
      <c r="R72" s="366"/>
      <c r="S72" s="366"/>
      <c r="T72" s="366"/>
      <c r="U72" s="366"/>
      <c r="V72" s="366"/>
      <c r="W72" s="366"/>
      <c r="X72" s="366"/>
      <c r="Y72" s="366"/>
      <c r="Z72" s="366"/>
      <c r="AA72" s="366"/>
      <c r="AB72" s="366"/>
      <c r="AC72" s="366"/>
      <c r="AD72" s="366"/>
      <c r="AE72" s="278" t="s">
        <v>377</v>
      </c>
      <c r="AF72" s="202"/>
      <c r="AG72" s="222" t="s">
        <v>24</v>
      </c>
      <c r="AH72" s="222"/>
      <c r="AI72" s="222"/>
      <c r="AJ72" s="222"/>
      <c r="AK72" s="222"/>
      <c r="AL72" s="222"/>
      <c r="AM72" s="222"/>
      <c r="AN72" s="222"/>
      <c r="AO72" s="222"/>
      <c r="AP72" s="167"/>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9"/>
      <c r="BO72" s="250"/>
      <c r="BP72" s="362"/>
      <c r="BQ72" s="362"/>
      <c r="BR72" s="362"/>
      <c r="BS72" s="249"/>
      <c r="BT72" s="362"/>
      <c r="BU72" s="362"/>
      <c r="BV72" s="362"/>
      <c r="BW72" s="362"/>
      <c r="BX72" s="362"/>
      <c r="BY72" s="249"/>
    </row>
    <row r="73" spans="3:78" ht="15" customHeight="1" thickBot="1">
      <c r="C73" s="306" t="s">
        <v>940</v>
      </c>
      <c r="D73" s="369"/>
      <c r="E73" s="415"/>
      <c r="F73" s="418"/>
      <c r="G73" s="421"/>
      <c r="H73" s="381"/>
      <c r="I73" s="384"/>
      <c r="J73" s="384"/>
      <c r="K73" s="387"/>
      <c r="L73" s="390"/>
      <c r="M73" s="393"/>
      <c r="N73" s="279" t="s">
        <v>378</v>
      </c>
      <c r="O73" s="211"/>
      <c r="P73" s="363" t="s">
        <v>282</v>
      </c>
      <c r="Q73" s="363"/>
      <c r="R73" s="170"/>
      <c r="S73" s="170"/>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6"/>
      <c r="BO73" s="250"/>
      <c r="BP73" s="249"/>
      <c r="BQ73" s="249"/>
      <c r="BR73" s="249"/>
      <c r="BS73" s="249"/>
      <c r="BT73" s="249"/>
      <c r="BU73" s="249"/>
      <c r="BY73" s="249"/>
    </row>
    <row r="74" spans="3:78" ht="11.25" customHeight="1">
      <c r="C74" s="97"/>
      <c r="D74" s="367">
        <v>5</v>
      </c>
      <c r="E74" s="413" t="s">
        <v>199</v>
      </c>
      <c r="F74" s="416" t="s">
        <v>210</v>
      </c>
      <c r="G74" s="419" t="s">
        <v>945</v>
      </c>
      <c r="H74" s="422" t="s">
        <v>825</v>
      </c>
      <c r="I74" s="422" t="s">
        <v>825</v>
      </c>
      <c r="J74" s="422" t="s">
        <v>766</v>
      </c>
      <c r="K74" s="385">
        <v>1</v>
      </c>
      <c r="L74" s="388" t="s">
        <v>8</v>
      </c>
      <c r="M74" s="391">
        <v>0</v>
      </c>
      <c r="N74" s="162"/>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1"/>
      <c r="BO74" s="250"/>
      <c r="BP74" s="249"/>
      <c r="BQ74" s="249"/>
      <c r="BR74" s="249"/>
      <c r="BS74" s="249"/>
      <c r="BT74" s="249"/>
      <c r="BU74" s="249"/>
      <c r="BY74" s="249"/>
    </row>
    <row r="75" spans="3:78" ht="11.25" customHeight="1">
      <c r="C75" s="305"/>
      <c r="D75" s="368"/>
      <c r="E75" s="414"/>
      <c r="F75" s="417"/>
      <c r="G75" s="420"/>
      <c r="H75" s="380"/>
      <c r="I75" s="383"/>
      <c r="J75" s="383"/>
      <c r="K75" s="386"/>
      <c r="L75" s="389"/>
      <c r="M75" s="392"/>
      <c r="N75" s="394"/>
      <c r="O75" s="397">
        <v>1</v>
      </c>
      <c r="P75" s="410" t="s">
        <v>966</v>
      </c>
      <c r="Q75" s="409"/>
      <c r="R75" s="364"/>
      <c r="S75" s="364"/>
      <c r="T75" s="364"/>
      <c r="U75" s="364"/>
      <c r="V75" s="364"/>
      <c r="W75" s="364"/>
      <c r="X75" s="364"/>
      <c r="Y75" s="364"/>
      <c r="Z75" s="364"/>
      <c r="AA75" s="364"/>
      <c r="AB75" s="364"/>
      <c r="AC75" s="364"/>
      <c r="AD75" s="364"/>
      <c r="AE75" s="208"/>
      <c r="AF75" s="219"/>
      <c r="AG75" s="218"/>
      <c r="AH75" s="218"/>
      <c r="AI75" s="218"/>
      <c r="AJ75" s="218"/>
      <c r="AK75" s="218"/>
      <c r="AL75" s="218"/>
      <c r="AM75" s="218"/>
      <c r="AN75" s="218"/>
      <c r="AO75" s="218"/>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4"/>
      <c r="BO75" s="250"/>
      <c r="BP75" s="362"/>
      <c r="BQ75" s="362"/>
      <c r="BR75" s="362"/>
      <c r="BS75" s="249"/>
      <c r="BT75" s="362"/>
      <c r="BU75" s="362"/>
      <c r="BV75" s="362"/>
      <c r="BW75" s="362"/>
      <c r="BX75" s="362"/>
      <c r="BY75" s="249"/>
    </row>
    <row r="76" spans="3:78" ht="16.5" customHeight="1">
      <c r="C76" s="305"/>
      <c r="D76" s="368"/>
      <c r="E76" s="414"/>
      <c r="F76" s="417"/>
      <c r="G76" s="420"/>
      <c r="H76" s="380"/>
      <c r="I76" s="383"/>
      <c r="J76" s="383"/>
      <c r="K76" s="386"/>
      <c r="L76" s="389"/>
      <c r="M76" s="392"/>
      <c r="N76" s="395"/>
      <c r="O76" s="398"/>
      <c r="P76" s="411"/>
      <c r="Q76" s="404"/>
      <c r="R76" s="365"/>
      <c r="S76" s="365"/>
      <c r="T76" s="365"/>
      <c r="U76" s="365"/>
      <c r="V76" s="365"/>
      <c r="W76" s="365"/>
      <c r="X76" s="365"/>
      <c r="Y76" s="365"/>
      <c r="Z76" s="365"/>
      <c r="AA76" s="365"/>
      <c r="AB76" s="365"/>
      <c r="AC76" s="365"/>
      <c r="AD76" s="365"/>
      <c r="AE76" s="192"/>
      <c r="AF76" s="216" t="s">
        <v>268</v>
      </c>
      <c r="AG76" s="297" t="s">
        <v>240</v>
      </c>
      <c r="AH76" s="298" t="s">
        <v>18</v>
      </c>
      <c r="AI76" s="317" t="s">
        <v>815</v>
      </c>
      <c r="AJ76" s="220" t="s">
        <v>530</v>
      </c>
      <c r="AK76" s="220" t="s">
        <v>816</v>
      </c>
      <c r="AL76" s="220" t="s">
        <v>817</v>
      </c>
      <c r="AM76" s="220" t="s">
        <v>818</v>
      </c>
      <c r="AN76" s="220" t="s">
        <v>819</v>
      </c>
      <c r="AO76" s="220" t="s">
        <v>820</v>
      </c>
      <c r="AP76" s="171" t="s">
        <v>18</v>
      </c>
      <c r="AQ76" s="194">
        <f>SUM(AT76,AW76,AZ76,BC76,BF76,BI76,BL76)</f>
        <v>3204.93</v>
      </c>
      <c r="AR76" s="196">
        <f>SUM(AT76,AX76,BA76,BD76,BG76,BJ76,BM76)</f>
        <v>0</v>
      </c>
      <c r="AS76" s="194">
        <f>AQ76-AR76</f>
        <v>3204.93</v>
      </c>
      <c r="AT76" s="315">
        <v>0</v>
      </c>
      <c r="AU76" s="158">
        <v>0</v>
      </c>
      <c r="AV76" s="313"/>
      <c r="AW76" s="311">
        <v>0</v>
      </c>
      <c r="AX76" s="197">
        <v>0</v>
      </c>
      <c r="AY76" s="198"/>
      <c r="AZ76" s="315">
        <v>0</v>
      </c>
      <c r="BA76" s="197">
        <v>0</v>
      </c>
      <c r="BB76" s="198"/>
      <c r="BC76" s="311">
        <v>0</v>
      </c>
      <c r="BD76" s="197">
        <v>0</v>
      </c>
      <c r="BE76" s="198"/>
      <c r="BF76" s="311">
        <v>0</v>
      </c>
      <c r="BG76" s="197">
        <v>0</v>
      </c>
      <c r="BH76" s="198"/>
      <c r="BI76" s="311">
        <v>3204.93</v>
      </c>
      <c r="BJ76" s="197"/>
      <c r="BK76" s="198"/>
      <c r="BL76" s="311"/>
      <c r="BM76" s="313"/>
      <c r="BN76" s="194"/>
      <c r="BO76" s="250">
        <v>0</v>
      </c>
      <c r="BP76" s="362"/>
      <c r="BQ76" s="362"/>
      <c r="BR76" s="362"/>
      <c r="BS76" s="248" t="str">
        <f>AG76 &amp; BO76</f>
        <v>Прибыль направляемая на инвестиции0</v>
      </c>
      <c r="BT76" s="362"/>
      <c r="BU76" s="362"/>
      <c r="BV76" s="362"/>
      <c r="BW76" s="362"/>
      <c r="BX76" s="362"/>
      <c r="BY76" s="248" t="str">
        <f>AG76&amp;AH76</f>
        <v>Прибыль направляемая на инвестициида</v>
      </c>
      <c r="BZ76" s="249">
        <v>3204.93</v>
      </c>
    </row>
    <row r="77" spans="3:78" ht="22.5" customHeight="1">
      <c r="C77" s="97"/>
      <c r="D77" s="368"/>
      <c r="E77" s="414"/>
      <c r="F77" s="417"/>
      <c r="G77" s="420"/>
      <c r="H77" s="380"/>
      <c r="I77" s="383"/>
      <c r="J77" s="383"/>
      <c r="K77" s="386"/>
      <c r="L77" s="389"/>
      <c r="M77" s="392"/>
      <c r="N77" s="395"/>
      <c r="O77" s="398"/>
      <c r="P77" s="411"/>
      <c r="Q77" s="404"/>
      <c r="R77" s="365"/>
      <c r="S77" s="365"/>
      <c r="T77" s="365"/>
      <c r="U77" s="365"/>
      <c r="V77" s="365"/>
      <c r="W77" s="365"/>
      <c r="X77" s="365"/>
      <c r="Y77" s="365"/>
      <c r="Z77" s="365"/>
      <c r="AA77" s="365"/>
      <c r="AB77" s="365"/>
      <c r="AC77" s="365"/>
      <c r="AD77" s="365"/>
      <c r="AE77" s="325" t="s">
        <v>1008</v>
      </c>
      <c r="AF77" s="216" t="s">
        <v>118</v>
      </c>
      <c r="AG77" s="195" t="s">
        <v>226</v>
      </c>
      <c r="AH77" s="300" t="s">
        <v>18</v>
      </c>
      <c r="AI77" s="317" t="s">
        <v>815</v>
      </c>
      <c r="AJ77" s="220"/>
      <c r="AK77" s="220"/>
      <c r="AL77" s="220"/>
      <c r="AM77" s="220"/>
      <c r="AN77" s="220"/>
      <c r="AO77" s="220"/>
      <c r="AP77" s="171" t="s">
        <v>18</v>
      </c>
      <c r="AQ77" s="194">
        <f>SUM(AT77,AW77,AZ77,BC77,BF77,BI77,BL77)</f>
        <v>0</v>
      </c>
      <c r="AR77" s="196">
        <f>SUM(AT77,AX77,BA77,BD77,BG77,BJ77,BM77)</f>
        <v>3204.93</v>
      </c>
      <c r="AS77" s="194">
        <f>AQ77-AR77</f>
        <v>-3204.93</v>
      </c>
      <c r="AT77" s="315"/>
      <c r="AU77" s="172">
        <v>0</v>
      </c>
      <c r="AV77" s="240"/>
      <c r="AW77" s="311"/>
      <c r="AX77" s="197"/>
      <c r="AY77" s="198">
        <f>AW77-AX77</f>
        <v>0</v>
      </c>
      <c r="AZ77" s="315"/>
      <c r="BA77" s="197"/>
      <c r="BB77" s="198">
        <f>AZ77-BA77</f>
        <v>0</v>
      </c>
      <c r="BC77" s="311"/>
      <c r="BD77" s="197"/>
      <c r="BE77" s="198">
        <f>BC77-BD77</f>
        <v>0</v>
      </c>
      <c r="BF77" s="311"/>
      <c r="BG77" s="197"/>
      <c r="BH77" s="198">
        <f>BF77-BG77</f>
        <v>0</v>
      </c>
      <c r="BI77" s="311"/>
      <c r="BJ77" s="197">
        <v>0</v>
      </c>
      <c r="BK77" s="198">
        <f>BI77-BJ77</f>
        <v>0</v>
      </c>
      <c r="BL77" s="311"/>
      <c r="BM77" s="313">
        <v>3204.93</v>
      </c>
      <c r="BN77" s="194">
        <f>BL77-BM77</f>
        <v>-3204.93</v>
      </c>
      <c r="BO77" s="250">
        <v>0</v>
      </c>
      <c r="BP77" s="362"/>
      <c r="BQ77" s="362"/>
      <c r="BR77" s="362"/>
      <c r="BS77" s="248" t="str">
        <f>AG77 &amp; BO77</f>
        <v>Кредиты0</v>
      </c>
      <c r="BT77" s="362"/>
      <c r="BU77" s="362"/>
      <c r="BV77" s="362"/>
      <c r="BW77" s="362"/>
      <c r="BX77" s="362"/>
      <c r="BY77" s="248" t="str">
        <f>AG77&amp;AH77</f>
        <v>Кредитыда</v>
      </c>
      <c r="BZ77" s="249"/>
    </row>
    <row r="78" spans="3:78" ht="15" customHeight="1">
      <c r="C78" s="305" t="s">
        <v>941</v>
      </c>
      <c r="D78" s="368"/>
      <c r="E78" s="414"/>
      <c r="F78" s="417"/>
      <c r="G78" s="420"/>
      <c r="H78" s="380"/>
      <c r="I78" s="383"/>
      <c r="J78" s="383"/>
      <c r="K78" s="386"/>
      <c r="L78" s="389"/>
      <c r="M78" s="392"/>
      <c r="N78" s="396"/>
      <c r="O78" s="399"/>
      <c r="P78" s="412"/>
      <c r="Q78" s="405"/>
      <c r="R78" s="366"/>
      <c r="S78" s="366"/>
      <c r="T78" s="366"/>
      <c r="U78" s="366"/>
      <c r="V78" s="366"/>
      <c r="W78" s="366"/>
      <c r="X78" s="366"/>
      <c r="Y78" s="366"/>
      <c r="Z78" s="366"/>
      <c r="AA78" s="366"/>
      <c r="AB78" s="366"/>
      <c r="AC78" s="366"/>
      <c r="AD78" s="366"/>
      <c r="AE78" s="278" t="s">
        <v>377</v>
      </c>
      <c r="AF78" s="202"/>
      <c r="AG78" s="222" t="s">
        <v>24</v>
      </c>
      <c r="AH78" s="222"/>
      <c r="AI78" s="222"/>
      <c r="AJ78" s="222"/>
      <c r="AK78" s="222"/>
      <c r="AL78" s="222"/>
      <c r="AM78" s="222"/>
      <c r="AN78" s="222"/>
      <c r="AO78" s="222"/>
      <c r="AP78" s="167"/>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9"/>
      <c r="BO78" s="250"/>
      <c r="BP78" s="362"/>
      <c r="BQ78" s="362"/>
      <c r="BR78" s="362"/>
      <c r="BS78" s="249"/>
      <c r="BT78" s="362"/>
      <c r="BU78" s="362"/>
      <c r="BV78" s="362"/>
      <c r="BW78" s="362"/>
      <c r="BX78" s="362"/>
      <c r="BY78" s="249"/>
    </row>
    <row r="79" spans="3:78" ht="15" customHeight="1" thickBot="1">
      <c r="C79" s="306" t="s">
        <v>940</v>
      </c>
      <c r="D79" s="369"/>
      <c r="E79" s="415"/>
      <c r="F79" s="418"/>
      <c r="G79" s="421"/>
      <c r="H79" s="381"/>
      <c r="I79" s="384"/>
      <c r="J79" s="384"/>
      <c r="K79" s="387"/>
      <c r="L79" s="390"/>
      <c r="M79" s="393"/>
      <c r="N79" s="279" t="s">
        <v>378</v>
      </c>
      <c r="O79" s="211"/>
      <c r="P79" s="363" t="s">
        <v>282</v>
      </c>
      <c r="Q79" s="363"/>
      <c r="R79" s="170"/>
      <c r="S79" s="170"/>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6"/>
      <c r="BO79" s="250"/>
      <c r="BP79" s="249"/>
      <c r="BQ79" s="249"/>
      <c r="BR79" s="249"/>
      <c r="BS79" s="249"/>
      <c r="BT79" s="249"/>
      <c r="BU79" s="249"/>
      <c r="BY79" s="249"/>
    </row>
    <row r="80" spans="3:78" ht="11.25" customHeight="1">
      <c r="C80" s="97"/>
      <c r="D80" s="367">
        <v>6</v>
      </c>
      <c r="E80" s="413" t="s">
        <v>199</v>
      </c>
      <c r="F80" s="416" t="s">
        <v>210</v>
      </c>
      <c r="G80" s="419" t="s">
        <v>946</v>
      </c>
      <c r="H80" s="422" t="s">
        <v>825</v>
      </c>
      <c r="I80" s="422" t="s">
        <v>825</v>
      </c>
      <c r="J80" s="422" t="s">
        <v>766</v>
      </c>
      <c r="K80" s="385">
        <v>1</v>
      </c>
      <c r="L80" s="388" t="s">
        <v>7</v>
      </c>
      <c r="M80" s="391">
        <v>0</v>
      </c>
      <c r="N80" s="162"/>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1"/>
      <c r="BO80" s="250"/>
      <c r="BP80" s="249"/>
      <c r="BQ80" s="249"/>
      <c r="BR80" s="249"/>
      <c r="BS80" s="249"/>
      <c r="BT80" s="249"/>
      <c r="BU80" s="249"/>
      <c r="BY80" s="249"/>
    </row>
    <row r="81" spans="3:78" ht="11.25" customHeight="1">
      <c r="C81" s="305"/>
      <c r="D81" s="368"/>
      <c r="E81" s="414"/>
      <c r="F81" s="417"/>
      <c r="G81" s="420"/>
      <c r="H81" s="380"/>
      <c r="I81" s="383"/>
      <c r="J81" s="383"/>
      <c r="K81" s="386"/>
      <c r="L81" s="389"/>
      <c r="M81" s="392"/>
      <c r="N81" s="394"/>
      <c r="O81" s="397">
        <v>1</v>
      </c>
      <c r="P81" s="410" t="s">
        <v>966</v>
      </c>
      <c r="Q81" s="409"/>
      <c r="R81" s="364"/>
      <c r="S81" s="364"/>
      <c r="T81" s="364"/>
      <c r="U81" s="364"/>
      <c r="V81" s="364"/>
      <c r="W81" s="364"/>
      <c r="X81" s="364"/>
      <c r="Y81" s="364"/>
      <c r="Z81" s="364"/>
      <c r="AA81" s="364"/>
      <c r="AB81" s="364"/>
      <c r="AC81" s="364"/>
      <c r="AD81" s="364"/>
      <c r="AE81" s="208"/>
      <c r="AF81" s="219"/>
      <c r="AG81" s="218"/>
      <c r="AH81" s="218"/>
      <c r="AI81" s="218"/>
      <c r="AJ81" s="218"/>
      <c r="AK81" s="218"/>
      <c r="AL81" s="218"/>
      <c r="AM81" s="218"/>
      <c r="AN81" s="218"/>
      <c r="AO81" s="218"/>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4"/>
      <c r="BO81" s="250"/>
      <c r="BP81" s="362"/>
      <c r="BQ81" s="362"/>
      <c r="BR81" s="362"/>
      <c r="BS81" s="249"/>
      <c r="BT81" s="362"/>
      <c r="BU81" s="362"/>
      <c r="BV81" s="362"/>
      <c r="BW81" s="362"/>
      <c r="BX81" s="362"/>
      <c r="BY81" s="249"/>
    </row>
    <row r="82" spans="3:78" ht="22.5" customHeight="1">
      <c r="C82" s="305"/>
      <c r="D82" s="368"/>
      <c r="E82" s="414"/>
      <c r="F82" s="417"/>
      <c r="G82" s="420"/>
      <c r="H82" s="380"/>
      <c r="I82" s="383"/>
      <c r="J82" s="383"/>
      <c r="K82" s="386"/>
      <c r="L82" s="389"/>
      <c r="M82" s="392"/>
      <c r="N82" s="395"/>
      <c r="O82" s="398"/>
      <c r="P82" s="411"/>
      <c r="Q82" s="404"/>
      <c r="R82" s="365"/>
      <c r="S82" s="365"/>
      <c r="T82" s="365"/>
      <c r="U82" s="365"/>
      <c r="V82" s="365"/>
      <c r="W82" s="365"/>
      <c r="X82" s="365"/>
      <c r="Y82" s="365"/>
      <c r="Z82" s="365"/>
      <c r="AA82" s="365"/>
      <c r="AB82" s="365"/>
      <c r="AC82" s="365"/>
      <c r="AD82" s="365"/>
      <c r="AE82" s="192"/>
      <c r="AF82" s="216" t="s">
        <v>268</v>
      </c>
      <c r="AG82" s="297" t="s">
        <v>226</v>
      </c>
      <c r="AH82" s="298" t="s">
        <v>18</v>
      </c>
      <c r="AI82" s="317" t="s">
        <v>815</v>
      </c>
      <c r="AJ82" s="220" t="s">
        <v>530</v>
      </c>
      <c r="AK82" s="220" t="s">
        <v>816</v>
      </c>
      <c r="AL82" s="220" t="s">
        <v>817</v>
      </c>
      <c r="AM82" s="220" t="s">
        <v>818</v>
      </c>
      <c r="AN82" s="220" t="s">
        <v>819</v>
      </c>
      <c r="AO82" s="220" t="s">
        <v>820</v>
      </c>
      <c r="AP82" s="171" t="s">
        <v>18</v>
      </c>
      <c r="AQ82" s="194">
        <f>SUM(AT82,AW82,AZ82,BC82,BF82,BI82,BL82)</f>
        <v>1098.92</v>
      </c>
      <c r="AR82" s="196">
        <f>SUM(AT82,AX82,BA82,BD82,BG82,BJ82,BM82)</f>
        <v>1098.924</v>
      </c>
      <c r="AS82" s="194">
        <f>AQ82-AR82</f>
        <v>-3.9999999999054126E-3</v>
      </c>
      <c r="AT82" s="315">
        <v>0</v>
      </c>
      <c r="AU82" s="158">
        <v>0</v>
      </c>
      <c r="AV82" s="313"/>
      <c r="AW82" s="311">
        <v>0</v>
      </c>
      <c r="AX82" s="197">
        <v>0</v>
      </c>
      <c r="AY82" s="198"/>
      <c r="AZ82" s="315">
        <v>0</v>
      </c>
      <c r="BA82" s="197">
        <v>0</v>
      </c>
      <c r="BB82" s="198"/>
      <c r="BC82" s="311">
        <v>0</v>
      </c>
      <c r="BD82" s="197">
        <v>0</v>
      </c>
      <c r="BE82" s="198"/>
      <c r="BF82" s="311">
        <v>0</v>
      </c>
      <c r="BG82" s="197">
        <v>0</v>
      </c>
      <c r="BH82" s="198"/>
      <c r="BI82" s="311">
        <v>1098.92</v>
      </c>
      <c r="BJ82" s="197">
        <v>1098.924</v>
      </c>
      <c r="BK82" s="198"/>
      <c r="BL82" s="311"/>
      <c r="BM82" s="197"/>
      <c r="BN82" s="194"/>
      <c r="BO82" s="250">
        <v>0</v>
      </c>
      <c r="BP82" s="362"/>
      <c r="BQ82" s="362"/>
      <c r="BR82" s="362"/>
      <c r="BS82" s="248" t="str">
        <f>AG82 &amp; BO82</f>
        <v>Кредиты0</v>
      </c>
      <c r="BT82" s="362"/>
      <c r="BU82" s="362"/>
      <c r="BV82" s="362"/>
      <c r="BW82" s="362"/>
      <c r="BX82" s="362"/>
      <c r="BY82" s="248" t="str">
        <f>AG82&amp;AH82</f>
        <v>Кредитыда</v>
      </c>
      <c r="BZ82" s="249">
        <v>1098.92</v>
      </c>
    </row>
    <row r="83" spans="3:78" ht="15" customHeight="1">
      <c r="C83" s="305" t="s">
        <v>941</v>
      </c>
      <c r="D83" s="368"/>
      <c r="E83" s="414"/>
      <c r="F83" s="417"/>
      <c r="G83" s="420"/>
      <c r="H83" s="380"/>
      <c r="I83" s="383"/>
      <c r="J83" s="383"/>
      <c r="K83" s="386"/>
      <c r="L83" s="389"/>
      <c r="M83" s="392"/>
      <c r="N83" s="396"/>
      <c r="O83" s="399"/>
      <c r="P83" s="412"/>
      <c r="Q83" s="405"/>
      <c r="R83" s="366"/>
      <c r="S83" s="366"/>
      <c r="T83" s="366"/>
      <c r="U83" s="366"/>
      <c r="V83" s="366"/>
      <c r="W83" s="366"/>
      <c r="X83" s="366"/>
      <c r="Y83" s="366"/>
      <c r="Z83" s="366"/>
      <c r="AA83" s="366"/>
      <c r="AB83" s="366"/>
      <c r="AC83" s="366"/>
      <c r="AD83" s="366"/>
      <c r="AE83" s="278" t="s">
        <v>377</v>
      </c>
      <c r="AF83" s="202"/>
      <c r="AG83" s="222" t="s">
        <v>24</v>
      </c>
      <c r="AH83" s="222"/>
      <c r="AI83" s="222"/>
      <c r="AJ83" s="222"/>
      <c r="AK83" s="222"/>
      <c r="AL83" s="222"/>
      <c r="AM83" s="222"/>
      <c r="AN83" s="222"/>
      <c r="AO83" s="222"/>
      <c r="AP83" s="167"/>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9"/>
      <c r="BO83" s="250"/>
      <c r="BP83" s="362"/>
      <c r="BQ83" s="362"/>
      <c r="BR83" s="362"/>
      <c r="BS83" s="249"/>
      <c r="BT83" s="362"/>
      <c r="BU83" s="362"/>
      <c r="BV83" s="362"/>
      <c r="BW83" s="362"/>
      <c r="BX83" s="362"/>
      <c r="BY83" s="249"/>
    </row>
    <row r="84" spans="3:78" ht="15" customHeight="1" thickBot="1">
      <c r="C84" s="306" t="s">
        <v>940</v>
      </c>
      <c r="D84" s="369"/>
      <c r="E84" s="415"/>
      <c r="F84" s="418"/>
      <c r="G84" s="421"/>
      <c r="H84" s="381"/>
      <c r="I84" s="384"/>
      <c r="J84" s="384"/>
      <c r="K84" s="387"/>
      <c r="L84" s="390"/>
      <c r="M84" s="393"/>
      <c r="N84" s="279" t="s">
        <v>378</v>
      </c>
      <c r="O84" s="211"/>
      <c r="P84" s="363" t="s">
        <v>282</v>
      </c>
      <c r="Q84" s="363"/>
      <c r="R84" s="170"/>
      <c r="S84" s="170"/>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6"/>
      <c r="BO84" s="250"/>
      <c r="BP84" s="249"/>
      <c r="BQ84" s="249"/>
      <c r="BR84" s="249"/>
      <c r="BS84" s="249"/>
      <c r="BT84" s="249"/>
      <c r="BU84" s="249"/>
      <c r="BY84" s="249"/>
    </row>
    <row r="85" spans="3:78" ht="11.25" customHeight="1">
      <c r="C85" s="97"/>
      <c r="D85" s="367">
        <v>7</v>
      </c>
      <c r="E85" s="413" t="s">
        <v>199</v>
      </c>
      <c r="F85" s="416" t="s">
        <v>210</v>
      </c>
      <c r="G85" s="419" t="s">
        <v>947</v>
      </c>
      <c r="H85" s="422" t="s">
        <v>825</v>
      </c>
      <c r="I85" s="422" t="s">
        <v>825</v>
      </c>
      <c r="J85" s="422" t="s">
        <v>766</v>
      </c>
      <c r="K85" s="385">
        <v>1</v>
      </c>
      <c r="L85" s="388" t="s">
        <v>6</v>
      </c>
      <c r="M85" s="391">
        <v>0</v>
      </c>
      <c r="N85" s="162"/>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1"/>
      <c r="BO85" s="250"/>
      <c r="BP85" s="249"/>
      <c r="BQ85" s="249"/>
      <c r="BR85" s="249"/>
      <c r="BS85" s="249"/>
      <c r="BT85" s="249"/>
      <c r="BU85" s="249"/>
      <c r="BY85" s="249"/>
    </row>
    <row r="86" spans="3:78" ht="11.25" customHeight="1">
      <c r="C86" s="305"/>
      <c r="D86" s="368"/>
      <c r="E86" s="414"/>
      <c r="F86" s="417"/>
      <c r="G86" s="420"/>
      <c r="H86" s="380"/>
      <c r="I86" s="383"/>
      <c r="J86" s="383"/>
      <c r="K86" s="386"/>
      <c r="L86" s="389"/>
      <c r="M86" s="392"/>
      <c r="N86" s="394"/>
      <c r="O86" s="397">
        <v>1</v>
      </c>
      <c r="P86" s="410" t="s">
        <v>966</v>
      </c>
      <c r="Q86" s="409"/>
      <c r="R86" s="364"/>
      <c r="S86" s="364"/>
      <c r="T86" s="364"/>
      <c r="U86" s="364"/>
      <c r="V86" s="364"/>
      <c r="W86" s="364"/>
      <c r="X86" s="364"/>
      <c r="Y86" s="364"/>
      <c r="Z86" s="364"/>
      <c r="AA86" s="364"/>
      <c r="AB86" s="364"/>
      <c r="AC86" s="364"/>
      <c r="AD86" s="364"/>
      <c r="AE86" s="208"/>
      <c r="AF86" s="219"/>
      <c r="AG86" s="218"/>
      <c r="AH86" s="218"/>
      <c r="AI86" s="218"/>
      <c r="AJ86" s="218"/>
      <c r="AK86" s="218"/>
      <c r="AL86" s="218"/>
      <c r="AM86" s="218"/>
      <c r="AN86" s="218"/>
      <c r="AO86" s="218"/>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4"/>
      <c r="BO86" s="250"/>
      <c r="BP86" s="362"/>
      <c r="BQ86" s="362"/>
      <c r="BR86" s="362"/>
      <c r="BS86" s="249"/>
      <c r="BT86" s="362"/>
      <c r="BU86" s="362"/>
      <c r="BV86" s="362"/>
      <c r="BW86" s="362"/>
      <c r="BX86" s="362"/>
      <c r="BY86" s="249"/>
    </row>
    <row r="87" spans="3:78" ht="22.5" customHeight="1">
      <c r="C87" s="305"/>
      <c r="D87" s="368"/>
      <c r="E87" s="414"/>
      <c r="F87" s="417"/>
      <c r="G87" s="420"/>
      <c r="H87" s="380"/>
      <c r="I87" s="383"/>
      <c r="J87" s="383"/>
      <c r="K87" s="386"/>
      <c r="L87" s="389"/>
      <c r="M87" s="392"/>
      <c r="N87" s="395"/>
      <c r="O87" s="398"/>
      <c r="P87" s="411"/>
      <c r="Q87" s="404"/>
      <c r="R87" s="365"/>
      <c r="S87" s="365"/>
      <c r="T87" s="365"/>
      <c r="U87" s="365"/>
      <c r="V87" s="365"/>
      <c r="W87" s="365"/>
      <c r="X87" s="365"/>
      <c r="Y87" s="365"/>
      <c r="Z87" s="365"/>
      <c r="AA87" s="365"/>
      <c r="AB87" s="365"/>
      <c r="AC87" s="365"/>
      <c r="AD87" s="365"/>
      <c r="AE87" s="192"/>
      <c r="AF87" s="216" t="s">
        <v>268</v>
      </c>
      <c r="AG87" s="297" t="s">
        <v>221</v>
      </c>
      <c r="AH87" s="298" t="s">
        <v>18</v>
      </c>
      <c r="AI87" s="317" t="s">
        <v>815</v>
      </c>
      <c r="AJ87" s="220" t="s">
        <v>530</v>
      </c>
      <c r="AK87" s="220" t="s">
        <v>816</v>
      </c>
      <c r="AL87" s="220" t="s">
        <v>817</v>
      </c>
      <c r="AM87" s="220" t="s">
        <v>818</v>
      </c>
      <c r="AN87" s="220" t="s">
        <v>819</v>
      </c>
      <c r="AO87" s="220" t="s">
        <v>820</v>
      </c>
      <c r="AP87" s="171" t="s">
        <v>18</v>
      </c>
      <c r="AQ87" s="194">
        <f>SUM(AT87,AW87,AZ87,BC87,BF87,BI87,BL87)</f>
        <v>1139.26</v>
      </c>
      <c r="AR87" s="196">
        <f>SUM(AT87,AX87,BA87,BD87,BG87,BJ87,BM87)</f>
        <v>1139.2560000000001</v>
      </c>
      <c r="AS87" s="194">
        <f>AQ87-AR87</f>
        <v>3.9999999999054126E-3</v>
      </c>
      <c r="AT87" s="315">
        <v>0</v>
      </c>
      <c r="AU87" s="158">
        <v>0</v>
      </c>
      <c r="AV87" s="313"/>
      <c r="AW87" s="311">
        <v>0</v>
      </c>
      <c r="AX87" s="197">
        <v>0</v>
      </c>
      <c r="AY87" s="198"/>
      <c r="AZ87" s="315">
        <v>0</v>
      </c>
      <c r="BA87" s="197">
        <v>0</v>
      </c>
      <c r="BB87" s="198"/>
      <c r="BC87" s="311">
        <v>0</v>
      </c>
      <c r="BD87" s="197">
        <v>0</v>
      </c>
      <c r="BE87" s="198"/>
      <c r="BF87" s="311">
        <v>0</v>
      </c>
      <c r="BG87" s="197">
        <v>1139.2560000000001</v>
      </c>
      <c r="BH87" s="198"/>
      <c r="BI87" s="311">
        <v>1139.26</v>
      </c>
      <c r="BJ87" s="197">
        <v>0</v>
      </c>
      <c r="BK87" s="198"/>
      <c r="BL87" s="311"/>
      <c r="BM87" s="313"/>
      <c r="BN87" s="194"/>
      <c r="BO87" s="250">
        <v>0</v>
      </c>
      <c r="BP87" s="362"/>
      <c r="BQ87" s="362"/>
      <c r="BR87" s="362"/>
      <c r="BS87" s="248" t="str">
        <f>AG87 &amp; BO87</f>
        <v>Амортизационные отчисления0</v>
      </c>
      <c r="BT87" s="362"/>
      <c r="BU87" s="362"/>
      <c r="BV87" s="362"/>
      <c r="BW87" s="362"/>
      <c r="BX87" s="362"/>
      <c r="BY87" s="248" t="str">
        <f>AG87&amp;AH87</f>
        <v>Амортизационные отчисленияда</v>
      </c>
      <c r="BZ87" s="249">
        <v>1139.26</v>
      </c>
    </row>
    <row r="88" spans="3:78" ht="15" customHeight="1">
      <c r="C88" s="305" t="s">
        <v>941</v>
      </c>
      <c r="D88" s="368"/>
      <c r="E88" s="414"/>
      <c r="F88" s="417"/>
      <c r="G88" s="420"/>
      <c r="H88" s="380"/>
      <c r="I88" s="383"/>
      <c r="J88" s="383"/>
      <c r="K88" s="386"/>
      <c r="L88" s="389"/>
      <c r="M88" s="392"/>
      <c r="N88" s="396"/>
      <c r="O88" s="399"/>
      <c r="P88" s="412"/>
      <c r="Q88" s="405"/>
      <c r="R88" s="366"/>
      <c r="S88" s="366"/>
      <c r="T88" s="366"/>
      <c r="U88" s="366"/>
      <c r="V88" s="366"/>
      <c r="W88" s="366"/>
      <c r="X88" s="366"/>
      <c r="Y88" s="366"/>
      <c r="Z88" s="366"/>
      <c r="AA88" s="366"/>
      <c r="AB88" s="366"/>
      <c r="AC88" s="366"/>
      <c r="AD88" s="366"/>
      <c r="AE88" s="278" t="s">
        <v>377</v>
      </c>
      <c r="AF88" s="202"/>
      <c r="AG88" s="222" t="s">
        <v>24</v>
      </c>
      <c r="AH88" s="222"/>
      <c r="AI88" s="222"/>
      <c r="AJ88" s="222"/>
      <c r="AK88" s="222"/>
      <c r="AL88" s="222"/>
      <c r="AM88" s="222"/>
      <c r="AN88" s="222"/>
      <c r="AO88" s="222"/>
      <c r="AP88" s="167"/>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9"/>
      <c r="BO88" s="250"/>
      <c r="BP88" s="362"/>
      <c r="BQ88" s="362"/>
      <c r="BR88" s="362"/>
      <c r="BS88" s="249"/>
      <c r="BT88" s="362"/>
      <c r="BU88" s="362"/>
      <c r="BV88" s="362"/>
      <c r="BW88" s="362"/>
      <c r="BX88" s="362"/>
      <c r="BY88" s="249"/>
    </row>
    <row r="89" spans="3:78" ht="15" customHeight="1" thickBot="1">
      <c r="C89" s="306" t="s">
        <v>940</v>
      </c>
      <c r="D89" s="369"/>
      <c r="E89" s="415"/>
      <c r="F89" s="418"/>
      <c r="G89" s="421"/>
      <c r="H89" s="381"/>
      <c r="I89" s="384"/>
      <c r="J89" s="384"/>
      <c r="K89" s="387"/>
      <c r="L89" s="390"/>
      <c r="M89" s="393"/>
      <c r="N89" s="279" t="s">
        <v>378</v>
      </c>
      <c r="O89" s="211"/>
      <c r="P89" s="363" t="s">
        <v>282</v>
      </c>
      <c r="Q89" s="363"/>
      <c r="R89" s="170"/>
      <c r="S89" s="170"/>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6"/>
      <c r="BO89" s="250"/>
      <c r="BP89" s="249"/>
      <c r="BQ89" s="249"/>
      <c r="BR89" s="249"/>
      <c r="BS89" s="249"/>
      <c r="BT89" s="249"/>
      <c r="BU89" s="249"/>
      <c r="BY89" s="249"/>
    </row>
    <row r="90" spans="3:78" ht="11.25" customHeight="1">
      <c r="C90" s="97"/>
      <c r="D90" s="367">
        <v>8</v>
      </c>
      <c r="E90" s="413" t="s">
        <v>199</v>
      </c>
      <c r="F90" s="416" t="s">
        <v>210</v>
      </c>
      <c r="G90" s="419" t="s">
        <v>948</v>
      </c>
      <c r="H90" s="422" t="s">
        <v>825</v>
      </c>
      <c r="I90" s="422" t="s">
        <v>825</v>
      </c>
      <c r="J90" s="422" t="s">
        <v>766</v>
      </c>
      <c r="K90" s="385">
        <v>1</v>
      </c>
      <c r="L90" s="388" t="s">
        <v>273</v>
      </c>
      <c r="M90" s="391">
        <v>0</v>
      </c>
      <c r="N90" s="162"/>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1"/>
      <c r="BO90" s="250"/>
      <c r="BP90" s="249"/>
      <c r="BQ90" s="249"/>
      <c r="BR90" s="249"/>
      <c r="BS90" s="249"/>
      <c r="BT90" s="249"/>
      <c r="BU90" s="249"/>
      <c r="BY90" s="249"/>
    </row>
    <row r="91" spans="3:78" ht="11.25" customHeight="1">
      <c r="C91" s="305"/>
      <c r="D91" s="368"/>
      <c r="E91" s="414"/>
      <c r="F91" s="417"/>
      <c r="G91" s="420"/>
      <c r="H91" s="380"/>
      <c r="I91" s="383"/>
      <c r="J91" s="383"/>
      <c r="K91" s="386"/>
      <c r="L91" s="389"/>
      <c r="M91" s="392"/>
      <c r="N91" s="394"/>
      <c r="O91" s="397">
        <v>1</v>
      </c>
      <c r="P91" s="410" t="s">
        <v>966</v>
      </c>
      <c r="Q91" s="409"/>
      <c r="R91" s="364"/>
      <c r="S91" s="364"/>
      <c r="T91" s="364"/>
      <c r="U91" s="364"/>
      <c r="V91" s="364"/>
      <c r="W91" s="364"/>
      <c r="X91" s="364"/>
      <c r="Y91" s="364"/>
      <c r="Z91" s="364"/>
      <c r="AA91" s="364"/>
      <c r="AB91" s="364"/>
      <c r="AC91" s="364"/>
      <c r="AD91" s="364"/>
      <c r="AE91" s="208"/>
      <c r="AF91" s="219"/>
      <c r="AG91" s="218"/>
      <c r="AH91" s="218"/>
      <c r="AI91" s="218"/>
      <c r="AJ91" s="218"/>
      <c r="AK91" s="218"/>
      <c r="AL91" s="218"/>
      <c r="AM91" s="218"/>
      <c r="AN91" s="218"/>
      <c r="AO91" s="218"/>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4"/>
      <c r="BO91" s="250"/>
      <c r="BP91" s="362"/>
      <c r="BQ91" s="362"/>
      <c r="BR91" s="362"/>
      <c r="BS91" s="249"/>
      <c r="BT91" s="362"/>
      <c r="BU91" s="362"/>
      <c r="BV91" s="362"/>
      <c r="BW91" s="362"/>
      <c r="BX91" s="362"/>
      <c r="BY91" s="249"/>
    </row>
    <row r="92" spans="3:78" ht="24" customHeight="1">
      <c r="C92" s="305"/>
      <c r="D92" s="368"/>
      <c r="E92" s="414"/>
      <c r="F92" s="417"/>
      <c r="G92" s="420"/>
      <c r="H92" s="380"/>
      <c r="I92" s="383"/>
      <c r="J92" s="383"/>
      <c r="K92" s="386"/>
      <c r="L92" s="389"/>
      <c r="M92" s="392"/>
      <c r="N92" s="395"/>
      <c r="O92" s="398"/>
      <c r="P92" s="411"/>
      <c r="Q92" s="404"/>
      <c r="R92" s="365"/>
      <c r="S92" s="365"/>
      <c r="T92" s="365"/>
      <c r="U92" s="365"/>
      <c r="V92" s="365"/>
      <c r="W92" s="365"/>
      <c r="X92" s="365"/>
      <c r="Y92" s="365"/>
      <c r="Z92" s="365"/>
      <c r="AA92" s="365"/>
      <c r="AB92" s="365"/>
      <c r="AC92" s="365"/>
      <c r="AD92" s="365"/>
      <c r="AE92" s="192"/>
      <c r="AF92" s="216" t="s">
        <v>268</v>
      </c>
      <c r="AG92" s="297" t="s">
        <v>221</v>
      </c>
      <c r="AH92" s="298" t="s">
        <v>18</v>
      </c>
      <c r="AI92" s="317" t="s">
        <v>815</v>
      </c>
      <c r="AJ92" s="220" t="s">
        <v>530</v>
      </c>
      <c r="AK92" s="220" t="s">
        <v>816</v>
      </c>
      <c r="AL92" s="220" t="s">
        <v>817</v>
      </c>
      <c r="AM92" s="220" t="s">
        <v>818</v>
      </c>
      <c r="AN92" s="220" t="s">
        <v>819</v>
      </c>
      <c r="AO92" s="220" t="s">
        <v>820</v>
      </c>
      <c r="AP92" s="171" t="s">
        <v>18</v>
      </c>
      <c r="AQ92" s="194">
        <f>SUM(AT92,AW92,AZ92,BC92,BF92,BI92,BL92)</f>
        <v>2917.52</v>
      </c>
      <c r="AR92" s="196">
        <f>SUM(AT92,AX92,BA92,BD92,BG92,BJ92,BM92)</f>
        <v>0</v>
      </c>
      <c r="AS92" s="194">
        <f>AQ92-AR92</f>
        <v>2917.52</v>
      </c>
      <c r="AT92" s="315">
        <v>0</v>
      </c>
      <c r="AU92" s="158">
        <v>0</v>
      </c>
      <c r="AV92" s="313"/>
      <c r="AW92" s="311">
        <v>0</v>
      </c>
      <c r="AX92" s="197">
        <v>0</v>
      </c>
      <c r="AY92" s="198"/>
      <c r="AZ92" s="315">
        <v>0</v>
      </c>
      <c r="BA92" s="197">
        <v>0</v>
      </c>
      <c r="BB92" s="198"/>
      <c r="BC92" s="311">
        <v>0</v>
      </c>
      <c r="BD92" s="197">
        <v>0</v>
      </c>
      <c r="BE92" s="198"/>
      <c r="BF92" s="311">
        <v>0</v>
      </c>
      <c r="BG92" s="197">
        <v>0</v>
      </c>
      <c r="BH92" s="198"/>
      <c r="BI92" s="311">
        <v>2917.52</v>
      </c>
      <c r="BJ92" s="197"/>
      <c r="BK92" s="198"/>
      <c r="BL92" s="311"/>
      <c r="BM92" s="313"/>
      <c r="BN92" s="194"/>
      <c r="BO92" s="250">
        <v>0</v>
      </c>
      <c r="BP92" s="362"/>
      <c r="BQ92" s="362"/>
      <c r="BR92" s="362"/>
      <c r="BS92" s="248" t="str">
        <f>AG92 &amp; BO92</f>
        <v>Амортизационные отчисления0</v>
      </c>
      <c r="BT92" s="362"/>
      <c r="BU92" s="362"/>
      <c r="BV92" s="362"/>
      <c r="BW92" s="362"/>
      <c r="BX92" s="362"/>
      <c r="BY92" s="248" t="str">
        <f>AG92&amp;AH92</f>
        <v>Амортизационные отчисленияда</v>
      </c>
      <c r="BZ92" s="249">
        <v>2917.52</v>
      </c>
    </row>
    <row r="93" spans="3:78" ht="15" customHeight="1">
      <c r="C93" s="305" t="s">
        <v>941</v>
      </c>
      <c r="D93" s="368"/>
      <c r="E93" s="414"/>
      <c r="F93" s="417"/>
      <c r="G93" s="420"/>
      <c r="H93" s="380"/>
      <c r="I93" s="383"/>
      <c r="J93" s="383"/>
      <c r="K93" s="386"/>
      <c r="L93" s="389"/>
      <c r="M93" s="392"/>
      <c r="N93" s="396"/>
      <c r="O93" s="399"/>
      <c r="P93" s="412"/>
      <c r="Q93" s="405"/>
      <c r="R93" s="366"/>
      <c r="S93" s="366"/>
      <c r="T93" s="366"/>
      <c r="U93" s="366"/>
      <c r="V93" s="366"/>
      <c r="W93" s="366"/>
      <c r="X93" s="366"/>
      <c r="Y93" s="366"/>
      <c r="Z93" s="366"/>
      <c r="AA93" s="366"/>
      <c r="AB93" s="366"/>
      <c r="AC93" s="366"/>
      <c r="AD93" s="366"/>
      <c r="AE93" s="278" t="s">
        <v>377</v>
      </c>
      <c r="AF93" s="202"/>
      <c r="AG93" s="222" t="s">
        <v>24</v>
      </c>
      <c r="AH93" s="222"/>
      <c r="AI93" s="222"/>
      <c r="AJ93" s="222"/>
      <c r="AK93" s="222"/>
      <c r="AL93" s="222"/>
      <c r="AM93" s="222"/>
      <c r="AN93" s="222"/>
      <c r="AO93" s="222"/>
      <c r="AP93" s="167"/>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9"/>
      <c r="BO93" s="250"/>
      <c r="BP93" s="362"/>
      <c r="BQ93" s="362"/>
      <c r="BR93" s="362"/>
      <c r="BS93" s="249"/>
      <c r="BT93" s="362"/>
      <c r="BU93" s="362"/>
      <c r="BV93" s="362"/>
      <c r="BW93" s="362"/>
      <c r="BX93" s="362"/>
      <c r="BY93" s="249"/>
    </row>
    <row r="94" spans="3:78" ht="15" customHeight="1" thickBot="1">
      <c r="C94" s="306" t="s">
        <v>940</v>
      </c>
      <c r="D94" s="369"/>
      <c r="E94" s="415"/>
      <c r="F94" s="418"/>
      <c r="G94" s="421"/>
      <c r="H94" s="381"/>
      <c r="I94" s="384"/>
      <c r="J94" s="384"/>
      <c r="K94" s="387"/>
      <c r="L94" s="390"/>
      <c r="M94" s="393"/>
      <c r="N94" s="279" t="s">
        <v>378</v>
      </c>
      <c r="O94" s="211"/>
      <c r="P94" s="363" t="s">
        <v>282</v>
      </c>
      <c r="Q94" s="363"/>
      <c r="R94" s="170"/>
      <c r="S94" s="170"/>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6"/>
      <c r="BO94" s="250"/>
      <c r="BP94" s="249"/>
      <c r="BQ94" s="249"/>
      <c r="BR94" s="249"/>
      <c r="BS94" s="249"/>
      <c r="BT94" s="249"/>
      <c r="BU94" s="249"/>
      <c r="BY94" s="249"/>
    </row>
    <row r="95" spans="3:78" ht="11.25" customHeight="1">
      <c r="C95" s="97"/>
      <c r="D95" s="367">
        <v>9</v>
      </c>
      <c r="E95" s="413" t="s">
        <v>199</v>
      </c>
      <c r="F95" s="416" t="s">
        <v>210</v>
      </c>
      <c r="G95" s="419" t="s">
        <v>949</v>
      </c>
      <c r="H95" s="422" t="s">
        <v>825</v>
      </c>
      <c r="I95" s="422" t="s">
        <v>825</v>
      </c>
      <c r="J95" s="422" t="s">
        <v>766</v>
      </c>
      <c r="K95" s="385">
        <v>1</v>
      </c>
      <c r="L95" s="388" t="s">
        <v>6</v>
      </c>
      <c r="M95" s="391">
        <v>0</v>
      </c>
      <c r="N95" s="162"/>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1"/>
      <c r="BO95" s="250"/>
      <c r="BP95" s="249"/>
      <c r="BQ95" s="249"/>
      <c r="BR95" s="249"/>
      <c r="BS95" s="249"/>
      <c r="BT95" s="249"/>
      <c r="BU95" s="249"/>
      <c r="BY95" s="249"/>
    </row>
    <row r="96" spans="3:78" ht="11.25" customHeight="1">
      <c r="C96" s="305"/>
      <c r="D96" s="368"/>
      <c r="E96" s="414"/>
      <c r="F96" s="417"/>
      <c r="G96" s="420"/>
      <c r="H96" s="380"/>
      <c r="I96" s="383"/>
      <c r="J96" s="383"/>
      <c r="K96" s="386"/>
      <c r="L96" s="389"/>
      <c r="M96" s="392"/>
      <c r="N96" s="394"/>
      <c r="O96" s="397">
        <v>1</v>
      </c>
      <c r="P96" s="410" t="s">
        <v>966</v>
      </c>
      <c r="Q96" s="409"/>
      <c r="R96" s="364"/>
      <c r="S96" s="364"/>
      <c r="T96" s="364"/>
      <c r="U96" s="364"/>
      <c r="V96" s="364"/>
      <c r="W96" s="364"/>
      <c r="X96" s="364"/>
      <c r="Y96" s="364"/>
      <c r="Z96" s="364"/>
      <c r="AA96" s="364"/>
      <c r="AB96" s="364"/>
      <c r="AC96" s="364"/>
      <c r="AD96" s="364"/>
      <c r="AE96" s="208"/>
      <c r="AF96" s="219"/>
      <c r="AG96" s="218"/>
      <c r="AH96" s="218"/>
      <c r="AI96" s="218"/>
      <c r="AJ96" s="218"/>
      <c r="AK96" s="218"/>
      <c r="AL96" s="218"/>
      <c r="AM96" s="218"/>
      <c r="AN96" s="218"/>
      <c r="AO96" s="218"/>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4"/>
      <c r="BO96" s="250"/>
      <c r="BP96" s="362"/>
      <c r="BQ96" s="362"/>
      <c r="BR96" s="362"/>
      <c r="BS96" s="249"/>
      <c r="BT96" s="362"/>
      <c r="BU96" s="362"/>
      <c r="BV96" s="362"/>
      <c r="BW96" s="362"/>
      <c r="BX96" s="362"/>
      <c r="BY96" s="249"/>
    </row>
    <row r="97" spans="3:78" ht="22.5" customHeight="1">
      <c r="C97" s="305"/>
      <c r="D97" s="368"/>
      <c r="E97" s="414"/>
      <c r="F97" s="417"/>
      <c r="G97" s="420"/>
      <c r="H97" s="380"/>
      <c r="I97" s="383"/>
      <c r="J97" s="383"/>
      <c r="K97" s="386"/>
      <c r="L97" s="389"/>
      <c r="M97" s="392"/>
      <c r="N97" s="395"/>
      <c r="O97" s="398"/>
      <c r="P97" s="411"/>
      <c r="Q97" s="404"/>
      <c r="R97" s="365"/>
      <c r="S97" s="365"/>
      <c r="T97" s="365"/>
      <c r="U97" s="365"/>
      <c r="V97" s="365"/>
      <c r="W97" s="365"/>
      <c r="X97" s="365"/>
      <c r="Y97" s="365"/>
      <c r="Z97" s="365"/>
      <c r="AA97" s="365"/>
      <c r="AB97" s="365"/>
      <c r="AC97" s="365"/>
      <c r="AD97" s="365"/>
      <c r="AE97" s="192"/>
      <c r="AF97" s="216" t="s">
        <v>268</v>
      </c>
      <c r="AG97" s="297" t="s">
        <v>221</v>
      </c>
      <c r="AH97" s="298" t="s">
        <v>18</v>
      </c>
      <c r="AI97" s="317" t="s">
        <v>815</v>
      </c>
      <c r="AJ97" s="220" t="s">
        <v>530</v>
      </c>
      <c r="AK97" s="220" t="s">
        <v>816</v>
      </c>
      <c r="AL97" s="220" t="s">
        <v>817</v>
      </c>
      <c r="AM97" s="220" t="s">
        <v>818</v>
      </c>
      <c r="AN97" s="220" t="s">
        <v>819</v>
      </c>
      <c r="AO97" s="220" t="s">
        <v>820</v>
      </c>
      <c r="AP97" s="171" t="s">
        <v>18</v>
      </c>
      <c r="AQ97" s="194">
        <f>SUM(AT97,AW97,AZ97,BC97,BF97,BI97,BL97)</f>
        <v>10540</v>
      </c>
      <c r="AR97" s="196">
        <f>SUM(AT97,AX97,BA97,BD97,BG97,BJ97,BM97)</f>
        <v>10540</v>
      </c>
      <c r="AS97" s="194">
        <f>AQ97-AR97</f>
        <v>0</v>
      </c>
      <c r="AT97" s="315">
        <v>0</v>
      </c>
      <c r="AU97" s="158">
        <v>0</v>
      </c>
      <c r="AV97" s="313"/>
      <c r="AW97" s="311">
        <v>0</v>
      </c>
      <c r="AX97" s="197">
        <v>0</v>
      </c>
      <c r="AY97" s="198"/>
      <c r="AZ97" s="315">
        <v>0</v>
      </c>
      <c r="BA97" s="197">
        <v>0</v>
      </c>
      <c r="BB97" s="198"/>
      <c r="BC97" s="311">
        <v>0</v>
      </c>
      <c r="BD97" s="197">
        <v>0</v>
      </c>
      <c r="BE97" s="198"/>
      <c r="BF97" s="311">
        <v>0</v>
      </c>
      <c r="BG97" s="197">
        <v>10540</v>
      </c>
      <c r="BH97" s="198"/>
      <c r="BI97" s="311">
        <v>10540</v>
      </c>
      <c r="BJ97" s="197"/>
      <c r="BK97" s="198"/>
      <c r="BL97" s="311"/>
      <c r="BM97" s="313"/>
      <c r="BN97" s="194"/>
      <c r="BO97" s="250">
        <v>0</v>
      </c>
      <c r="BP97" s="362"/>
      <c r="BQ97" s="362"/>
      <c r="BR97" s="362"/>
      <c r="BS97" s="248" t="str">
        <f>AG97 &amp; BO97</f>
        <v>Амортизационные отчисления0</v>
      </c>
      <c r="BT97" s="362"/>
      <c r="BU97" s="362"/>
      <c r="BV97" s="362"/>
      <c r="BW97" s="362"/>
      <c r="BX97" s="362"/>
      <c r="BY97" s="248" t="str">
        <f>AG97&amp;AH97</f>
        <v>Амортизационные отчисленияда</v>
      </c>
      <c r="BZ97" s="249">
        <v>10540</v>
      </c>
    </row>
    <row r="98" spans="3:78" ht="15" customHeight="1">
      <c r="C98" s="305" t="s">
        <v>941</v>
      </c>
      <c r="D98" s="368"/>
      <c r="E98" s="414"/>
      <c r="F98" s="417"/>
      <c r="G98" s="420"/>
      <c r="H98" s="380"/>
      <c r="I98" s="383"/>
      <c r="J98" s="383"/>
      <c r="K98" s="386"/>
      <c r="L98" s="389"/>
      <c r="M98" s="392"/>
      <c r="N98" s="396"/>
      <c r="O98" s="399"/>
      <c r="P98" s="412"/>
      <c r="Q98" s="405"/>
      <c r="R98" s="366"/>
      <c r="S98" s="366"/>
      <c r="T98" s="366"/>
      <c r="U98" s="366"/>
      <c r="V98" s="366"/>
      <c r="W98" s="366"/>
      <c r="X98" s="366"/>
      <c r="Y98" s="366"/>
      <c r="Z98" s="366"/>
      <c r="AA98" s="366"/>
      <c r="AB98" s="366"/>
      <c r="AC98" s="366"/>
      <c r="AD98" s="366"/>
      <c r="AE98" s="278" t="s">
        <v>377</v>
      </c>
      <c r="AF98" s="202"/>
      <c r="AG98" s="222" t="s">
        <v>24</v>
      </c>
      <c r="AH98" s="222"/>
      <c r="AI98" s="222"/>
      <c r="AJ98" s="222"/>
      <c r="AK98" s="222"/>
      <c r="AL98" s="222"/>
      <c r="AM98" s="222"/>
      <c r="AN98" s="222"/>
      <c r="AO98" s="222"/>
      <c r="AP98" s="167"/>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9"/>
      <c r="BO98" s="250"/>
      <c r="BP98" s="362"/>
      <c r="BQ98" s="362"/>
      <c r="BR98" s="362"/>
      <c r="BS98" s="249"/>
      <c r="BT98" s="362"/>
      <c r="BU98" s="362"/>
      <c r="BV98" s="362"/>
      <c r="BW98" s="362"/>
      <c r="BX98" s="362"/>
      <c r="BY98" s="249"/>
    </row>
    <row r="99" spans="3:78" ht="15" customHeight="1" thickBot="1">
      <c r="C99" s="306" t="s">
        <v>940</v>
      </c>
      <c r="D99" s="369"/>
      <c r="E99" s="415"/>
      <c r="F99" s="418"/>
      <c r="G99" s="421"/>
      <c r="H99" s="381"/>
      <c r="I99" s="384"/>
      <c r="J99" s="384"/>
      <c r="K99" s="387"/>
      <c r="L99" s="390"/>
      <c r="M99" s="393"/>
      <c r="N99" s="279" t="s">
        <v>378</v>
      </c>
      <c r="O99" s="211"/>
      <c r="P99" s="363" t="s">
        <v>282</v>
      </c>
      <c r="Q99" s="363"/>
      <c r="R99" s="170"/>
      <c r="S99" s="170"/>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6"/>
      <c r="BO99" s="250"/>
      <c r="BP99" s="249"/>
      <c r="BQ99" s="249"/>
      <c r="BR99" s="249"/>
      <c r="BS99" s="249"/>
      <c r="BT99" s="249"/>
      <c r="BU99" s="249"/>
      <c r="BY99" s="249"/>
    </row>
    <row r="100" spans="3:78" ht="11.25" customHeight="1">
      <c r="C100" s="97"/>
      <c r="D100" s="367">
        <v>10</v>
      </c>
      <c r="E100" s="413" t="s">
        <v>199</v>
      </c>
      <c r="F100" s="416" t="s">
        <v>210</v>
      </c>
      <c r="G100" s="419" t="s">
        <v>950</v>
      </c>
      <c r="H100" s="422" t="s">
        <v>825</v>
      </c>
      <c r="I100" s="422" t="s">
        <v>825</v>
      </c>
      <c r="J100" s="422" t="s">
        <v>766</v>
      </c>
      <c r="K100" s="385">
        <v>1</v>
      </c>
      <c r="L100" s="388" t="s">
        <v>273</v>
      </c>
      <c r="M100" s="391">
        <v>0</v>
      </c>
      <c r="N100" s="162"/>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1"/>
      <c r="BO100" s="250"/>
      <c r="BP100" s="249"/>
      <c r="BQ100" s="249"/>
      <c r="BR100" s="249"/>
      <c r="BS100" s="249"/>
      <c r="BT100" s="249"/>
      <c r="BU100" s="249"/>
      <c r="BY100" s="249"/>
    </row>
    <row r="101" spans="3:78" ht="11.25" customHeight="1">
      <c r="C101" s="305"/>
      <c r="D101" s="368"/>
      <c r="E101" s="414"/>
      <c r="F101" s="417"/>
      <c r="G101" s="420"/>
      <c r="H101" s="380"/>
      <c r="I101" s="383"/>
      <c r="J101" s="383"/>
      <c r="K101" s="386"/>
      <c r="L101" s="389"/>
      <c r="M101" s="392"/>
      <c r="N101" s="394"/>
      <c r="O101" s="397">
        <v>1</v>
      </c>
      <c r="P101" s="410" t="s">
        <v>966</v>
      </c>
      <c r="Q101" s="409"/>
      <c r="R101" s="364"/>
      <c r="S101" s="364"/>
      <c r="T101" s="364"/>
      <c r="U101" s="364"/>
      <c r="V101" s="364"/>
      <c r="W101" s="364"/>
      <c r="X101" s="364"/>
      <c r="Y101" s="364"/>
      <c r="Z101" s="364"/>
      <c r="AA101" s="364"/>
      <c r="AB101" s="364"/>
      <c r="AC101" s="364"/>
      <c r="AD101" s="364"/>
      <c r="AE101" s="208"/>
      <c r="AF101" s="219"/>
      <c r="AG101" s="218"/>
      <c r="AH101" s="218"/>
      <c r="AI101" s="218"/>
      <c r="AJ101" s="218"/>
      <c r="AK101" s="218"/>
      <c r="AL101" s="218"/>
      <c r="AM101" s="218"/>
      <c r="AN101" s="218"/>
      <c r="AO101" s="218"/>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4"/>
      <c r="BO101" s="250"/>
      <c r="BP101" s="362"/>
      <c r="BQ101" s="362"/>
      <c r="BR101" s="362"/>
      <c r="BS101" s="249"/>
      <c r="BT101" s="362"/>
      <c r="BU101" s="362"/>
      <c r="BV101" s="362"/>
      <c r="BW101" s="362"/>
      <c r="BX101" s="362"/>
      <c r="BY101" s="249"/>
    </row>
    <row r="102" spans="3:78" ht="22.5" customHeight="1">
      <c r="C102" s="305"/>
      <c r="D102" s="368"/>
      <c r="E102" s="414"/>
      <c r="F102" s="417"/>
      <c r="G102" s="420"/>
      <c r="H102" s="380"/>
      <c r="I102" s="383"/>
      <c r="J102" s="383"/>
      <c r="K102" s="386"/>
      <c r="L102" s="389"/>
      <c r="M102" s="392"/>
      <c r="N102" s="395"/>
      <c r="O102" s="398"/>
      <c r="P102" s="411"/>
      <c r="Q102" s="404"/>
      <c r="R102" s="365"/>
      <c r="S102" s="365"/>
      <c r="T102" s="365"/>
      <c r="U102" s="365"/>
      <c r="V102" s="365"/>
      <c r="W102" s="365"/>
      <c r="X102" s="365"/>
      <c r="Y102" s="365"/>
      <c r="Z102" s="365"/>
      <c r="AA102" s="365"/>
      <c r="AB102" s="365"/>
      <c r="AC102" s="365"/>
      <c r="AD102" s="365"/>
      <c r="AE102" s="192"/>
      <c r="AF102" s="216" t="s">
        <v>268</v>
      </c>
      <c r="AG102" s="297" t="s">
        <v>221</v>
      </c>
      <c r="AH102" s="298" t="s">
        <v>18</v>
      </c>
      <c r="AI102" s="317" t="s">
        <v>815</v>
      </c>
      <c r="AJ102" s="220" t="s">
        <v>530</v>
      </c>
      <c r="AK102" s="220" t="s">
        <v>816</v>
      </c>
      <c r="AL102" s="220" t="s">
        <v>817</v>
      </c>
      <c r="AM102" s="220" t="s">
        <v>818</v>
      </c>
      <c r="AN102" s="220" t="s">
        <v>819</v>
      </c>
      <c r="AO102" s="220" t="s">
        <v>820</v>
      </c>
      <c r="AP102" s="171" t="s">
        <v>18</v>
      </c>
      <c r="AQ102" s="194">
        <f>SUM(AT102,AW102,AZ102,BC102,BF102,BI102,BL102)</f>
        <v>3261</v>
      </c>
      <c r="AR102" s="196">
        <f>SUM(AT102,AX102,BA102,BD102,BG102,BJ102,BM102)</f>
        <v>0</v>
      </c>
      <c r="AS102" s="194">
        <f>AQ102-AR102</f>
        <v>3261</v>
      </c>
      <c r="AT102" s="315">
        <v>0</v>
      </c>
      <c r="AU102" s="158">
        <v>0</v>
      </c>
      <c r="AV102" s="313"/>
      <c r="AW102" s="311">
        <v>0</v>
      </c>
      <c r="AX102" s="197">
        <v>0</v>
      </c>
      <c r="AY102" s="198"/>
      <c r="AZ102" s="315">
        <v>0</v>
      </c>
      <c r="BA102" s="197">
        <v>0</v>
      </c>
      <c r="BB102" s="198"/>
      <c r="BC102" s="311">
        <v>0</v>
      </c>
      <c r="BD102" s="197">
        <v>0</v>
      </c>
      <c r="BE102" s="198"/>
      <c r="BF102" s="311">
        <v>3261</v>
      </c>
      <c r="BG102" s="197"/>
      <c r="BH102" s="198"/>
      <c r="BI102" s="311">
        <v>0</v>
      </c>
      <c r="BJ102" s="197">
        <v>0</v>
      </c>
      <c r="BK102" s="198"/>
      <c r="BL102" s="311"/>
      <c r="BM102" s="313"/>
      <c r="BN102" s="194"/>
      <c r="BO102" s="250">
        <v>0</v>
      </c>
      <c r="BP102" s="362"/>
      <c r="BQ102" s="362"/>
      <c r="BR102" s="362"/>
      <c r="BS102" s="248" t="str">
        <f>AG102 &amp; BO102</f>
        <v>Амортизационные отчисления0</v>
      </c>
      <c r="BT102" s="362"/>
      <c r="BU102" s="362"/>
      <c r="BV102" s="362"/>
      <c r="BW102" s="362"/>
      <c r="BX102" s="362"/>
      <c r="BY102" s="248" t="str">
        <f>AG102&amp;AH102</f>
        <v>Амортизационные отчисленияда</v>
      </c>
      <c r="BZ102" s="249">
        <v>0</v>
      </c>
    </row>
    <row r="103" spans="3:78" ht="15" customHeight="1">
      <c r="C103" s="305" t="s">
        <v>941</v>
      </c>
      <c r="D103" s="368"/>
      <c r="E103" s="414"/>
      <c r="F103" s="417"/>
      <c r="G103" s="420"/>
      <c r="H103" s="380"/>
      <c r="I103" s="383"/>
      <c r="J103" s="383"/>
      <c r="K103" s="386"/>
      <c r="L103" s="389"/>
      <c r="M103" s="392"/>
      <c r="N103" s="396"/>
      <c r="O103" s="399"/>
      <c r="P103" s="412"/>
      <c r="Q103" s="405"/>
      <c r="R103" s="366"/>
      <c r="S103" s="366"/>
      <c r="T103" s="366"/>
      <c r="U103" s="366"/>
      <c r="V103" s="366"/>
      <c r="W103" s="366"/>
      <c r="X103" s="366"/>
      <c r="Y103" s="366"/>
      <c r="Z103" s="366"/>
      <c r="AA103" s="366"/>
      <c r="AB103" s="366"/>
      <c r="AC103" s="366"/>
      <c r="AD103" s="366"/>
      <c r="AE103" s="278" t="s">
        <v>377</v>
      </c>
      <c r="AF103" s="202"/>
      <c r="AG103" s="222" t="s">
        <v>24</v>
      </c>
      <c r="AH103" s="222"/>
      <c r="AI103" s="222"/>
      <c r="AJ103" s="222"/>
      <c r="AK103" s="222"/>
      <c r="AL103" s="222"/>
      <c r="AM103" s="222"/>
      <c r="AN103" s="222"/>
      <c r="AO103" s="222"/>
      <c r="AP103" s="167"/>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9"/>
      <c r="BO103" s="250"/>
      <c r="BP103" s="362"/>
      <c r="BQ103" s="362"/>
      <c r="BR103" s="362"/>
      <c r="BS103" s="249"/>
      <c r="BT103" s="362"/>
      <c r="BU103" s="362"/>
      <c r="BV103" s="362"/>
      <c r="BW103" s="362"/>
      <c r="BX103" s="362"/>
      <c r="BY103" s="249"/>
    </row>
    <row r="104" spans="3:78" ht="15" customHeight="1" thickBot="1">
      <c r="C104" s="306" t="s">
        <v>940</v>
      </c>
      <c r="D104" s="369"/>
      <c r="E104" s="415"/>
      <c r="F104" s="418"/>
      <c r="G104" s="421"/>
      <c r="H104" s="381"/>
      <c r="I104" s="384"/>
      <c r="J104" s="384"/>
      <c r="K104" s="387"/>
      <c r="L104" s="390"/>
      <c r="M104" s="393"/>
      <c r="N104" s="279" t="s">
        <v>378</v>
      </c>
      <c r="O104" s="211"/>
      <c r="P104" s="363" t="s">
        <v>282</v>
      </c>
      <c r="Q104" s="363"/>
      <c r="R104" s="170"/>
      <c r="S104" s="170"/>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6"/>
      <c r="BO104" s="250"/>
      <c r="BP104" s="249"/>
      <c r="BQ104" s="249"/>
      <c r="BR104" s="249"/>
      <c r="BS104" s="249"/>
      <c r="BT104" s="249"/>
      <c r="BU104" s="249"/>
      <c r="BY104" s="249"/>
    </row>
    <row r="105" spans="3:78" ht="11.25" customHeight="1">
      <c r="C105" s="97"/>
      <c r="D105" s="367">
        <v>11</v>
      </c>
      <c r="E105" s="413" t="s">
        <v>199</v>
      </c>
      <c r="F105" s="416" t="s">
        <v>210</v>
      </c>
      <c r="G105" s="419" t="s">
        <v>951</v>
      </c>
      <c r="H105" s="422" t="s">
        <v>825</v>
      </c>
      <c r="I105" s="422" t="s">
        <v>825</v>
      </c>
      <c r="J105" s="422" t="s">
        <v>766</v>
      </c>
      <c r="K105" s="385">
        <v>1</v>
      </c>
      <c r="L105" s="388" t="s">
        <v>273</v>
      </c>
      <c r="M105" s="391">
        <v>0</v>
      </c>
      <c r="N105" s="162"/>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1"/>
      <c r="BO105" s="250"/>
      <c r="BP105" s="249"/>
      <c r="BQ105" s="249"/>
      <c r="BR105" s="249"/>
      <c r="BS105" s="249"/>
      <c r="BT105" s="249"/>
      <c r="BU105" s="249"/>
      <c r="BY105" s="249"/>
    </row>
    <row r="106" spans="3:78" ht="11.25" customHeight="1">
      <c r="C106" s="305"/>
      <c r="D106" s="368"/>
      <c r="E106" s="414"/>
      <c r="F106" s="417"/>
      <c r="G106" s="420"/>
      <c r="H106" s="380"/>
      <c r="I106" s="383"/>
      <c r="J106" s="383"/>
      <c r="K106" s="386"/>
      <c r="L106" s="389"/>
      <c r="M106" s="392"/>
      <c r="N106" s="394"/>
      <c r="O106" s="397">
        <v>1</v>
      </c>
      <c r="P106" s="410" t="s">
        <v>966</v>
      </c>
      <c r="Q106" s="409"/>
      <c r="R106" s="364"/>
      <c r="S106" s="364"/>
      <c r="T106" s="364"/>
      <c r="U106" s="364"/>
      <c r="V106" s="364"/>
      <c r="W106" s="364"/>
      <c r="X106" s="364"/>
      <c r="Y106" s="364"/>
      <c r="Z106" s="364"/>
      <c r="AA106" s="364"/>
      <c r="AB106" s="364"/>
      <c r="AC106" s="364"/>
      <c r="AD106" s="364"/>
      <c r="AE106" s="208"/>
      <c r="AF106" s="219"/>
      <c r="AG106" s="218"/>
      <c r="AH106" s="218"/>
      <c r="AI106" s="218"/>
      <c r="AJ106" s="218"/>
      <c r="AK106" s="218"/>
      <c r="AL106" s="218"/>
      <c r="AM106" s="218"/>
      <c r="AN106" s="218"/>
      <c r="AO106" s="218"/>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4"/>
      <c r="BO106" s="250"/>
      <c r="BP106" s="362"/>
      <c r="BQ106" s="362"/>
      <c r="BR106" s="362"/>
      <c r="BS106" s="249"/>
      <c r="BT106" s="362"/>
      <c r="BU106" s="362"/>
      <c r="BV106" s="362"/>
      <c r="BW106" s="362"/>
      <c r="BX106" s="362"/>
      <c r="BY106" s="249"/>
    </row>
    <row r="107" spans="3:78" ht="21" customHeight="1">
      <c r="C107" s="305"/>
      <c r="D107" s="368"/>
      <c r="E107" s="414"/>
      <c r="F107" s="417"/>
      <c r="G107" s="420"/>
      <c r="H107" s="380"/>
      <c r="I107" s="383"/>
      <c r="J107" s="383"/>
      <c r="K107" s="386"/>
      <c r="L107" s="389"/>
      <c r="M107" s="392"/>
      <c r="N107" s="395"/>
      <c r="O107" s="398"/>
      <c r="P107" s="411"/>
      <c r="Q107" s="404"/>
      <c r="R107" s="365"/>
      <c r="S107" s="365"/>
      <c r="T107" s="365"/>
      <c r="U107" s="365"/>
      <c r="V107" s="365"/>
      <c r="W107" s="365"/>
      <c r="X107" s="365"/>
      <c r="Y107" s="365"/>
      <c r="Z107" s="365"/>
      <c r="AA107" s="365"/>
      <c r="AB107" s="365"/>
      <c r="AC107" s="365"/>
      <c r="AD107" s="365"/>
      <c r="AE107" s="192"/>
      <c r="AF107" s="216" t="s">
        <v>268</v>
      </c>
      <c r="AG107" s="297" t="s">
        <v>221</v>
      </c>
      <c r="AH107" s="298" t="s">
        <v>18</v>
      </c>
      <c r="AI107" s="317" t="s">
        <v>815</v>
      </c>
      <c r="AJ107" s="220" t="s">
        <v>530</v>
      </c>
      <c r="AK107" s="220" t="s">
        <v>816</v>
      </c>
      <c r="AL107" s="220" t="s">
        <v>817</v>
      </c>
      <c r="AM107" s="220" t="s">
        <v>818</v>
      </c>
      <c r="AN107" s="220" t="s">
        <v>819</v>
      </c>
      <c r="AO107" s="220" t="s">
        <v>820</v>
      </c>
      <c r="AP107" s="171" t="s">
        <v>18</v>
      </c>
      <c r="AQ107" s="194">
        <f>SUM(AT107,AW107,AZ107,BC107,BF107,BI107,BL107)</f>
        <v>3820.12</v>
      </c>
      <c r="AR107" s="196">
        <f>SUM(AT107,AX107,BA107,BD107,BG107,BJ107,BM107)</f>
        <v>0</v>
      </c>
      <c r="AS107" s="194">
        <f>AQ107-AR107</f>
        <v>3820.12</v>
      </c>
      <c r="AT107" s="315">
        <v>0</v>
      </c>
      <c r="AU107" s="158">
        <v>0</v>
      </c>
      <c r="AV107" s="313"/>
      <c r="AW107" s="311">
        <v>0</v>
      </c>
      <c r="AX107" s="197">
        <v>0</v>
      </c>
      <c r="AY107" s="198"/>
      <c r="AZ107" s="315">
        <v>0</v>
      </c>
      <c r="BA107" s="197">
        <v>0</v>
      </c>
      <c r="BB107" s="198"/>
      <c r="BC107" s="311">
        <v>0</v>
      </c>
      <c r="BD107" s="197">
        <v>0</v>
      </c>
      <c r="BE107" s="198"/>
      <c r="BF107" s="311">
        <v>3820.12</v>
      </c>
      <c r="BG107" s="197"/>
      <c r="BH107" s="198"/>
      <c r="BI107" s="311">
        <v>0</v>
      </c>
      <c r="BJ107" s="197">
        <v>0</v>
      </c>
      <c r="BK107" s="198"/>
      <c r="BL107" s="311"/>
      <c r="BM107" s="313"/>
      <c r="BN107" s="194"/>
      <c r="BO107" s="250">
        <v>0</v>
      </c>
      <c r="BP107" s="362"/>
      <c r="BQ107" s="362"/>
      <c r="BR107" s="362"/>
      <c r="BS107" s="248" t="str">
        <f>AG107 &amp; BO107</f>
        <v>Амортизационные отчисления0</v>
      </c>
      <c r="BT107" s="362"/>
      <c r="BU107" s="362"/>
      <c r="BV107" s="362"/>
      <c r="BW107" s="362"/>
      <c r="BX107" s="362"/>
      <c r="BY107" s="248" t="str">
        <f>AG107&amp;AH107</f>
        <v>Амортизационные отчисленияда</v>
      </c>
      <c r="BZ107" s="249">
        <v>0</v>
      </c>
    </row>
    <row r="108" spans="3:78" ht="15" customHeight="1">
      <c r="C108" s="305" t="s">
        <v>941</v>
      </c>
      <c r="D108" s="368"/>
      <c r="E108" s="414"/>
      <c r="F108" s="417"/>
      <c r="G108" s="420"/>
      <c r="H108" s="380"/>
      <c r="I108" s="383"/>
      <c r="J108" s="383"/>
      <c r="K108" s="386"/>
      <c r="L108" s="389"/>
      <c r="M108" s="392"/>
      <c r="N108" s="396"/>
      <c r="O108" s="399"/>
      <c r="P108" s="412"/>
      <c r="Q108" s="405"/>
      <c r="R108" s="366"/>
      <c r="S108" s="366"/>
      <c r="T108" s="366"/>
      <c r="U108" s="366"/>
      <c r="V108" s="366"/>
      <c r="W108" s="366"/>
      <c r="X108" s="366"/>
      <c r="Y108" s="366"/>
      <c r="Z108" s="366"/>
      <c r="AA108" s="366"/>
      <c r="AB108" s="366"/>
      <c r="AC108" s="366"/>
      <c r="AD108" s="366"/>
      <c r="AE108" s="278" t="s">
        <v>377</v>
      </c>
      <c r="AF108" s="202"/>
      <c r="AG108" s="222" t="s">
        <v>24</v>
      </c>
      <c r="AH108" s="222"/>
      <c r="AI108" s="222"/>
      <c r="AJ108" s="222"/>
      <c r="AK108" s="222"/>
      <c r="AL108" s="222"/>
      <c r="AM108" s="222"/>
      <c r="AN108" s="222"/>
      <c r="AO108" s="222"/>
      <c r="AP108" s="167"/>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9"/>
      <c r="BO108" s="250"/>
      <c r="BP108" s="362"/>
      <c r="BQ108" s="362"/>
      <c r="BR108" s="362"/>
      <c r="BS108" s="249"/>
      <c r="BT108" s="362"/>
      <c r="BU108" s="362"/>
      <c r="BV108" s="362"/>
      <c r="BW108" s="362"/>
      <c r="BX108" s="362"/>
      <c r="BY108" s="249"/>
    </row>
    <row r="109" spans="3:78" ht="15" customHeight="1" thickBot="1">
      <c r="C109" s="306" t="s">
        <v>940</v>
      </c>
      <c r="D109" s="369"/>
      <c r="E109" s="415"/>
      <c r="F109" s="418"/>
      <c r="G109" s="421"/>
      <c r="H109" s="381"/>
      <c r="I109" s="384"/>
      <c r="J109" s="384"/>
      <c r="K109" s="387"/>
      <c r="L109" s="390"/>
      <c r="M109" s="393"/>
      <c r="N109" s="279" t="s">
        <v>378</v>
      </c>
      <c r="O109" s="211"/>
      <c r="P109" s="363" t="s">
        <v>282</v>
      </c>
      <c r="Q109" s="363"/>
      <c r="R109" s="170"/>
      <c r="S109" s="170"/>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6"/>
      <c r="BO109" s="250"/>
      <c r="BP109" s="249"/>
      <c r="BQ109" s="249"/>
      <c r="BR109" s="249"/>
      <c r="BS109" s="249"/>
      <c r="BT109" s="249"/>
      <c r="BU109" s="249"/>
      <c r="BY109" s="249"/>
    </row>
    <row r="110" spans="3:78" ht="11.25" customHeight="1">
      <c r="C110" s="97"/>
      <c r="D110" s="367">
        <v>12</v>
      </c>
      <c r="E110" s="413" t="s">
        <v>199</v>
      </c>
      <c r="F110" s="416" t="s">
        <v>210</v>
      </c>
      <c r="G110" s="419" t="s">
        <v>952</v>
      </c>
      <c r="H110" s="422" t="s">
        <v>825</v>
      </c>
      <c r="I110" s="422" t="s">
        <v>825</v>
      </c>
      <c r="J110" s="422" t="s">
        <v>766</v>
      </c>
      <c r="K110" s="385">
        <v>1</v>
      </c>
      <c r="L110" s="388" t="s">
        <v>8</v>
      </c>
      <c r="M110" s="391">
        <v>0</v>
      </c>
      <c r="N110" s="162"/>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1"/>
      <c r="BO110" s="250"/>
      <c r="BP110" s="249"/>
      <c r="BQ110" s="249"/>
      <c r="BR110" s="249"/>
      <c r="BS110" s="249"/>
      <c r="BT110" s="249"/>
      <c r="BU110" s="249"/>
      <c r="BY110" s="249"/>
    </row>
    <row r="111" spans="3:78" ht="11.25" customHeight="1">
      <c r="C111" s="305"/>
      <c r="D111" s="368"/>
      <c r="E111" s="414"/>
      <c r="F111" s="417"/>
      <c r="G111" s="420"/>
      <c r="H111" s="380"/>
      <c r="I111" s="383"/>
      <c r="J111" s="383"/>
      <c r="K111" s="386"/>
      <c r="L111" s="389"/>
      <c r="M111" s="392"/>
      <c r="N111" s="394"/>
      <c r="O111" s="397">
        <v>1</v>
      </c>
      <c r="P111" s="410" t="s">
        <v>966</v>
      </c>
      <c r="Q111" s="409"/>
      <c r="R111" s="364"/>
      <c r="S111" s="364"/>
      <c r="T111" s="364"/>
      <c r="U111" s="364"/>
      <c r="V111" s="364"/>
      <c r="W111" s="364"/>
      <c r="X111" s="364"/>
      <c r="Y111" s="364"/>
      <c r="Z111" s="364"/>
      <c r="AA111" s="364"/>
      <c r="AB111" s="364"/>
      <c r="AC111" s="364"/>
      <c r="AD111" s="364"/>
      <c r="AE111" s="208"/>
      <c r="AF111" s="219"/>
      <c r="AG111" s="218"/>
      <c r="AH111" s="218"/>
      <c r="AI111" s="218"/>
      <c r="AJ111" s="218"/>
      <c r="AK111" s="218"/>
      <c r="AL111" s="218"/>
      <c r="AM111" s="218"/>
      <c r="AN111" s="218"/>
      <c r="AO111" s="218"/>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4"/>
      <c r="BO111" s="250"/>
      <c r="BP111" s="362"/>
      <c r="BQ111" s="362"/>
      <c r="BR111" s="362"/>
      <c r="BS111" s="249"/>
      <c r="BT111" s="362"/>
      <c r="BU111" s="362"/>
      <c r="BV111" s="362"/>
      <c r="BW111" s="362"/>
      <c r="BX111" s="362"/>
      <c r="BY111" s="249"/>
    </row>
    <row r="112" spans="3:78" ht="21" customHeight="1">
      <c r="C112" s="305"/>
      <c r="D112" s="368"/>
      <c r="E112" s="414"/>
      <c r="F112" s="417"/>
      <c r="G112" s="420"/>
      <c r="H112" s="380"/>
      <c r="I112" s="383"/>
      <c r="J112" s="383"/>
      <c r="K112" s="386"/>
      <c r="L112" s="389"/>
      <c r="M112" s="392"/>
      <c r="N112" s="395"/>
      <c r="O112" s="398"/>
      <c r="P112" s="411"/>
      <c r="Q112" s="404"/>
      <c r="R112" s="365"/>
      <c r="S112" s="365"/>
      <c r="T112" s="365"/>
      <c r="U112" s="365"/>
      <c r="V112" s="365"/>
      <c r="W112" s="365"/>
      <c r="X112" s="365"/>
      <c r="Y112" s="365"/>
      <c r="Z112" s="365"/>
      <c r="AA112" s="365"/>
      <c r="AB112" s="365"/>
      <c r="AC112" s="365"/>
      <c r="AD112" s="365"/>
      <c r="AE112" s="192"/>
      <c r="AF112" s="216" t="s">
        <v>268</v>
      </c>
      <c r="AG112" s="297" t="s">
        <v>221</v>
      </c>
      <c r="AH112" s="298" t="s">
        <v>18</v>
      </c>
      <c r="AI112" s="317" t="s">
        <v>815</v>
      </c>
      <c r="AJ112" s="220" t="s">
        <v>530</v>
      </c>
      <c r="AK112" s="220" t="s">
        <v>816</v>
      </c>
      <c r="AL112" s="220" t="s">
        <v>817</v>
      </c>
      <c r="AM112" s="220" t="s">
        <v>818</v>
      </c>
      <c r="AN112" s="220" t="s">
        <v>819</v>
      </c>
      <c r="AO112" s="220" t="s">
        <v>820</v>
      </c>
      <c r="AP112" s="171" t="s">
        <v>18</v>
      </c>
      <c r="AQ112" s="194">
        <f>SUM(AT112,AW112,AZ112,BC112,BF112,BI112,BL112)</f>
        <v>4612.84</v>
      </c>
      <c r="AR112" s="196">
        <f>SUM(AT112,AX112,BA112,BD112,BG112,BJ112,BM112)</f>
        <v>0</v>
      </c>
      <c r="AS112" s="194">
        <f>AQ112-AR112</f>
        <v>4612.84</v>
      </c>
      <c r="AT112" s="315">
        <v>0</v>
      </c>
      <c r="AU112" s="158">
        <v>0</v>
      </c>
      <c r="AV112" s="313"/>
      <c r="AW112" s="311">
        <v>0</v>
      </c>
      <c r="AX112" s="197">
        <v>0</v>
      </c>
      <c r="AY112" s="198"/>
      <c r="AZ112" s="315">
        <v>0</v>
      </c>
      <c r="BA112" s="197">
        <v>0</v>
      </c>
      <c r="BB112" s="198"/>
      <c r="BC112" s="311">
        <v>0</v>
      </c>
      <c r="BD112" s="197">
        <v>0</v>
      </c>
      <c r="BE112" s="198"/>
      <c r="BF112" s="311">
        <v>4612.84</v>
      </c>
      <c r="BG112" s="197"/>
      <c r="BH112" s="198"/>
      <c r="BI112" s="311">
        <v>0</v>
      </c>
      <c r="BJ112" s="197">
        <v>0</v>
      </c>
      <c r="BK112" s="198"/>
      <c r="BL112" s="311"/>
      <c r="BM112" s="313"/>
      <c r="BN112" s="194"/>
      <c r="BO112" s="250">
        <v>0</v>
      </c>
      <c r="BP112" s="362"/>
      <c r="BQ112" s="362"/>
      <c r="BR112" s="362"/>
      <c r="BS112" s="248" t="str">
        <f>AG112 &amp; BO112</f>
        <v>Амортизационные отчисления0</v>
      </c>
      <c r="BT112" s="362"/>
      <c r="BU112" s="362"/>
      <c r="BV112" s="362"/>
      <c r="BW112" s="362"/>
      <c r="BX112" s="362"/>
      <c r="BY112" s="248" t="str">
        <f>AG112&amp;AH112</f>
        <v>Амортизационные отчисленияда</v>
      </c>
      <c r="BZ112" s="249">
        <v>0</v>
      </c>
    </row>
    <row r="113" spans="3:78" ht="27" customHeight="1">
      <c r="C113" s="97"/>
      <c r="D113" s="368"/>
      <c r="E113" s="414"/>
      <c r="F113" s="417"/>
      <c r="G113" s="420"/>
      <c r="H113" s="380"/>
      <c r="I113" s="383"/>
      <c r="J113" s="383"/>
      <c r="K113" s="386"/>
      <c r="L113" s="389"/>
      <c r="M113" s="392"/>
      <c r="N113" s="395"/>
      <c r="O113" s="398"/>
      <c r="P113" s="411"/>
      <c r="Q113" s="404"/>
      <c r="R113" s="365"/>
      <c r="S113" s="365"/>
      <c r="T113" s="365"/>
      <c r="U113" s="365"/>
      <c r="V113" s="365"/>
      <c r="W113" s="365"/>
      <c r="X113" s="365"/>
      <c r="Y113" s="365"/>
      <c r="Z113" s="365"/>
      <c r="AA113" s="365"/>
      <c r="AB113" s="365"/>
      <c r="AC113" s="365"/>
      <c r="AD113" s="365"/>
      <c r="AE113" s="325" t="s">
        <v>1008</v>
      </c>
      <c r="AF113" s="216" t="s">
        <v>118</v>
      </c>
      <c r="AG113" s="195" t="s">
        <v>226</v>
      </c>
      <c r="AH113" s="300" t="s">
        <v>18</v>
      </c>
      <c r="AI113" s="317" t="s">
        <v>815</v>
      </c>
      <c r="AJ113" s="220"/>
      <c r="AK113" s="220"/>
      <c r="AL113" s="220"/>
      <c r="AM113" s="220"/>
      <c r="AN113" s="220"/>
      <c r="AO113" s="220"/>
      <c r="AP113" s="171" t="s">
        <v>18</v>
      </c>
      <c r="AQ113" s="194">
        <f>SUM(AT113,AW113,AZ113,BC113,BF113,BI113,BL113)</f>
        <v>0</v>
      </c>
      <c r="AR113" s="196">
        <f>SUM(AT113,AX113,BA113,BD113,BG113,BJ113,BM113)</f>
        <v>4612.84</v>
      </c>
      <c r="AS113" s="194">
        <f>AQ113-AR113</f>
        <v>-4612.84</v>
      </c>
      <c r="AT113" s="315"/>
      <c r="AU113" s="172">
        <v>0</v>
      </c>
      <c r="AV113" s="240"/>
      <c r="AW113" s="311"/>
      <c r="AX113" s="197"/>
      <c r="AY113" s="198">
        <f>AW113-AX113</f>
        <v>0</v>
      </c>
      <c r="AZ113" s="315"/>
      <c r="BA113" s="197"/>
      <c r="BB113" s="198">
        <f>AZ113-BA113</f>
        <v>0</v>
      </c>
      <c r="BC113" s="311"/>
      <c r="BD113" s="197"/>
      <c r="BE113" s="198">
        <f>BC113-BD113</f>
        <v>0</v>
      </c>
      <c r="BF113" s="311"/>
      <c r="BG113" s="197"/>
      <c r="BH113" s="198">
        <f>BF113-BG113</f>
        <v>0</v>
      </c>
      <c r="BI113" s="311"/>
      <c r="BJ113" s="197"/>
      <c r="BK113" s="198">
        <f>BI113-BJ113</f>
        <v>0</v>
      </c>
      <c r="BL113" s="311"/>
      <c r="BM113" s="313">
        <v>4612.84</v>
      </c>
      <c r="BN113" s="194">
        <f>BL113-BM113</f>
        <v>-4612.84</v>
      </c>
      <c r="BO113" s="250">
        <v>0</v>
      </c>
      <c r="BP113" s="362"/>
      <c r="BQ113" s="362"/>
      <c r="BR113" s="362"/>
      <c r="BS113" s="248" t="str">
        <f>AG113 &amp; BO113</f>
        <v>Кредиты0</v>
      </c>
      <c r="BT113" s="362"/>
      <c r="BU113" s="362"/>
      <c r="BV113" s="362"/>
      <c r="BW113" s="362"/>
      <c r="BX113" s="362"/>
      <c r="BY113" s="248" t="str">
        <f>AG113&amp;AH113</f>
        <v>Кредитыда</v>
      </c>
      <c r="BZ113" s="249"/>
    </row>
    <row r="114" spans="3:78" ht="15" customHeight="1">
      <c r="C114" s="305" t="s">
        <v>941</v>
      </c>
      <c r="D114" s="368"/>
      <c r="E114" s="414"/>
      <c r="F114" s="417"/>
      <c r="G114" s="420"/>
      <c r="H114" s="380"/>
      <c r="I114" s="383"/>
      <c r="J114" s="383"/>
      <c r="K114" s="386"/>
      <c r="L114" s="389"/>
      <c r="M114" s="392"/>
      <c r="N114" s="396"/>
      <c r="O114" s="399"/>
      <c r="P114" s="412"/>
      <c r="Q114" s="405"/>
      <c r="R114" s="366"/>
      <c r="S114" s="366"/>
      <c r="T114" s="366"/>
      <c r="U114" s="366"/>
      <c r="V114" s="366"/>
      <c r="W114" s="366"/>
      <c r="X114" s="366"/>
      <c r="Y114" s="366"/>
      <c r="Z114" s="366"/>
      <c r="AA114" s="366"/>
      <c r="AB114" s="366"/>
      <c r="AC114" s="366"/>
      <c r="AD114" s="366"/>
      <c r="AE114" s="278" t="s">
        <v>377</v>
      </c>
      <c r="AF114" s="202"/>
      <c r="AG114" s="222" t="s">
        <v>24</v>
      </c>
      <c r="AH114" s="222"/>
      <c r="AI114" s="222"/>
      <c r="AJ114" s="222"/>
      <c r="AK114" s="222"/>
      <c r="AL114" s="222"/>
      <c r="AM114" s="222"/>
      <c r="AN114" s="222"/>
      <c r="AO114" s="222"/>
      <c r="AP114" s="167"/>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9"/>
      <c r="BO114" s="250"/>
      <c r="BP114" s="362"/>
      <c r="BQ114" s="362"/>
      <c r="BR114" s="362"/>
      <c r="BS114" s="249"/>
      <c r="BT114" s="362"/>
      <c r="BU114" s="362"/>
      <c r="BV114" s="362"/>
      <c r="BW114" s="362"/>
      <c r="BX114" s="362"/>
      <c r="BY114" s="249"/>
    </row>
    <row r="115" spans="3:78" ht="15" customHeight="1" thickBot="1">
      <c r="C115" s="306" t="s">
        <v>940</v>
      </c>
      <c r="D115" s="369"/>
      <c r="E115" s="415"/>
      <c r="F115" s="418"/>
      <c r="G115" s="421"/>
      <c r="H115" s="381"/>
      <c r="I115" s="384"/>
      <c r="J115" s="384"/>
      <c r="K115" s="387"/>
      <c r="L115" s="390"/>
      <c r="M115" s="393"/>
      <c r="N115" s="279" t="s">
        <v>378</v>
      </c>
      <c r="O115" s="211"/>
      <c r="P115" s="363" t="s">
        <v>282</v>
      </c>
      <c r="Q115" s="363"/>
      <c r="R115" s="170"/>
      <c r="S115" s="170"/>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6"/>
      <c r="BO115" s="250"/>
      <c r="BP115" s="249"/>
      <c r="BQ115" s="249"/>
      <c r="BR115" s="249"/>
      <c r="BS115" s="249"/>
      <c r="BT115" s="249"/>
      <c r="BU115" s="249"/>
      <c r="BY115" s="249"/>
    </row>
    <row r="116" spans="3:78" ht="11.25" customHeight="1">
      <c r="C116" s="97"/>
      <c r="D116" s="367">
        <v>13</v>
      </c>
      <c r="E116" s="413" t="s">
        <v>199</v>
      </c>
      <c r="F116" s="416" t="s">
        <v>210</v>
      </c>
      <c r="G116" s="419" t="s">
        <v>953</v>
      </c>
      <c r="H116" s="422" t="s">
        <v>825</v>
      </c>
      <c r="I116" s="422" t="s">
        <v>825</v>
      </c>
      <c r="J116" s="422" t="s">
        <v>766</v>
      </c>
      <c r="K116" s="385">
        <v>1</v>
      </c>
      <c r="L116" s="388" t="s">
        <v>3</v>
      </c>
      <c r="M116" s="391">
        <v>0</v>
      </c>
      <c r="N116" s="162"/>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1"/>
      <c r="BO116" s="250"/>
      <c r="BP116" s="249"/>
      <c r="BQ116" s="249"/>
      <c r="BR116" s="249"/>
      <c r="BS116" s="249"/>
      <c r="BT116" s="249"/>
      <c r="BU116" s="249"/>
      <c r="BY116" s="249"/>
    </row>
    <row r="117" spans="3:78" ht="11.25" customHeight="1">
      <c r="C117" s="305"/>
      <c r="D117" s="368"/>
      <c r="E117" s="414"/>
      <c r="F117" s="417"/>
      <c r="G117" s="420"/>
      <c r="H117" s="380"/>
      <c r="I117" s="383"/>
      <c r="J117" s="383"/>
      <c r="K117" s="386"/>
      <c r="L117" s="389"/>
      <c r="M117" s="392"/>
      <c r="N117" s="394"/>
      <c r="O117" s="397">
        <v>1</v>
      </c>
      <c r="P117" s="410" t="s">
        <v>966</v>
      </c>
      <c r="Q117" s="409"/>
      <c r="R117" s="364"/>
      <c r="S117" s="364"/>
      <c r="T117" s="364"/>
      <c r="U117" s="364"/>
      <c r="V117" s="364"/>
      <c r="W117" s="364"/>
      <c r="X117" s="364"/>
      <c r="Y117" s="364"/>
      <c r="Z117" s="364"/>
      <c r="AA117" s="364"/>
      <c r="AB117" s="364"/>
      <c r="AC117" s="364"/>
      <c r="AD117" s="364"/>
      <c r="AE117" s="208"/>
      <c r="AF117" s="219"/>
      <c r="AG117" s="218"/>
      <c r="AH117" s="218"/>
      <c r="AI117" s="218"/>
      <c r="AJ117" s="218"/>
      <c r="AK117" s="218"/>
      <c r="AL117" s="218"/>
      <c r="AM117" s="218"/>
      <c r="AN117" s="218"/>
      <c r="AO117" s="218"/>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4"/>
      <c r="BO117" s="250"/>
      <c r="BP117" s="362"/>
      <c r="BQ117" s="362"/>
      <c r="BR117" s="362"/>
      <c r="BS117" s="249"/>
      <c r="BT117" s="362"/>
      <c r="BU117" s="362"/>
      <c r="BV117" s="362"/>
      <c r="BW117" s="362"/>
      <c r="BX117" s="362"/>
      <c r="BY117" s="249"/>
    </row>
    <row r="118" spans="3:78" ht="24" customHeight="1">
      <c r="C118" s="305"/>
      <c r="D118" s="368"/>
      <c r="E118" s="414"/>
      <c r="F118" s="417"/>
      <c r="G118" s="420"/>
      <c r="H118" s="380"/>
      <c r="I118" s="383"/>
      <c r="J118" s="383"/>
      <c r="K118" s="386"/>
      <c r="L118" s="389"/>
      <c r="M118" s="392"/>
      <c r="N118" s="395"/>
      <c r="O118" s="398"/>
      <c r="P118" s="411"/>
      <c r="Q118" s="404"/>
      <c r="R118" s="365"/>
      <c r="S118" s="365"/>
      <c r="T118" s="365"/>
      <c r="U118" s="365"/>
      <c r="V118" s="365"/>
      <c r="W118" s="365"/>
      <c r="X118" s="365"/>
      <c r="Y118" s="365"/>
      <c r="Z118" s="365"/>
      <c r="AA118" s="365"/>
      <c r="AB118" s="365"/>
      <c r="AC118" s="365"/>
      <c r="AD118" s="365"/>
      <c r="AE118" s="192"/>
      <c r="AF118" s="216" t="s">
        <v>268</v>
      </c>
      <c r="AG118" s="297" t="s">
        <v>226</v>
      </c>
      <c r="AH118" s="298" t="s">
        <v>18</v>
      </c>
      <c r="AI118" s="317" t="s">
        <v>815</v>
      </c>
      <c r="AJ118" s="220" t="s">
        <v>530</v>
      </c>
      <c r="AK118" s="220" t="s">
        <v>816</v>
      </c>
      <c r="AL118" s="220" t="s">
        <v>817</v>
      </c>
      <c r="AM118" s="220" t="s">
        <v>818</v>
      </c>
      <c r="AN118" s="220" t="s">
        <v>819</v>
      </c>
      <c r="AO118" s="220" t="s">
        <v>820</v>
      </c>
      <c r="AP118" s="171" t="s">
        <v>18</v>
      </c>
      <c r="AQ118" s="194">
        <f>SUM(AT118,AW118,AZ118,BC118,BF118,BI118,BL118)</f>
        <v>3227.4</v>
      </c>
      <c r="AR118" s="196">
        <f>SUM(AT118,AX118,BA118,BD118,BG118,BJ118,BM118)</f>
        <v>3227.4</v>
      </c>
      <c r="AS118" s="194">
        <f>AQ118-AR118</f>
        <v>0</v>
      </c>
      <c r="AT118" s="315">
        <v>0</v>
      </c>
      <c r="AU118" s="158">
        <v>0</v>
      </c>
      <c r="AV118" s="313"/>
      <c r="AW118" s="311">
        <v>0</v>
      </c>
      <c r="AX118" s="197">
        <v>3227.4</v>
      </c>
      <c r="AY118" s="198"/>
      <c r="AZ118" s="315">
        <v>0</v>
      </c>
      <c r="BA118" s="197">
        <v>0</v>
      </c>
      <c r="BB118" s="198"/>
      <c r="BC118" s="311">
        <v>0</v>
      </c>
      <c r="BD118" s="197">
        <v>0</v>
      </c>
      <c r="BE118" s="198"/>
      <c r="BF118" s="311">
        <v>0</v>
      </c>
      <c r="BG118" s="197">
        <v>0</v>
      </c>
      <c r="BH118" s="198"/>
      <c r="BI118" s="311">
        <v>3227.4</v>
      </c>
      <c r="BJ118" s="197"/>
      <c r="BK118" s="198"/>
      <c r="BL118" s="311"/>
      <c r="BM118" s="313"/>
      <c r="BN118" s="194"/>
      <c r="BO118" s="250">
        <v>0</v>
      </c>
      <c r="BP118" s="362"/>
      <c r="BQ118" s="362"/>
      <c r="BR118" s="362"/>
      <c r="BS118" s="248" t="str">
        <f>AG118 &amp; BO118</f>
        <v>Кредиты0</v>
      </c>
      <c r="BT118" s="362"/>
      <c r="BU118" s="362"/>
      <c r="BV118" s="362"/>
      <c r="BW118" s="362"/>
      <c r="BX118" s="362"/>
      <c r="BY118" s="248" t="str">
        <f>AG118&amp;AH118</f>
        <v>Кредитыда</v>
      </c>
      <c r="BZ118" s="249">
        <v>3227.4</v>
      </c>
    </row>
    <row r="119" spans="3:78" ht="15" customHeight="1">
      <c r="C119" s="305" t="s">
        <v>941</v>
      </c>
      <c r="D119" s="368"/>
      <c r="E119" s="414"/>
      <c r="F119" s="417"/>
      <c r="G119" s="420"/>
      <c r="H119" s="380"/>
      <c r="I119" s="383"/>
      <c r="J119" s="383"/>
      <c r="K119" s="386"/>
      <c r="L119" s="389"/>
      <c r="M119" s="392"/>
      <c r="N119" s="396"/>
      <c r="O119" s="399"/>
      <c r="P119" s="412"/>
      <c r="Q119" s="405"/>
      <c r="R119" s="366"/>
      <c r="S119" s="366"/>
      <c r="T119" s="366"/>
      <c r="U119" s="366"/>
      <c r="V119" s="366"/>
      <c r="W119" s="366"/>
      <c r="X119" s="366"/>
      <c r="Y119" s="366"/>
      <c r="Z119" s="366"/>
      <c r="AA119" s="366"/>
      <c r="AB119" s="366"/>
      <c r="AC119" s="366"/>
      <c r="AD119" s="366"/>
      <c r="AE119" s="278" t="s">
        <v>377</v>
      </c>
      <c r="AF119" s="202"/>
      <c r="AG119" s="222" t="s">
        <v>24</v>
      </c>
      <c r="AH119" s="222"/>
      <c r="AI119" s="222"/>
      <c r="AJ119" s="222"/>
      <c r="AK119" s="222"/>
      <c r="AL119" s="222"/>
      <c r="AM119" s="222"/>
      <c r="AN119" s="222"/>
      <c r="AO119" s="222"/>
      <c r="AP119" s="167"/>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8"/>
      <c r="BN119" s="169"/>
      <c r="BO119" s="250"/>
      <c r="BP119" s="362"/>
      <c r="BQ119" s="362"/>
      <c r="BR119" s="362"/>
      <c r="BS119" s="249"/>
      <c r="BT119" s="362"/>
      <c r="BU119" s="362"/>
      <c r="BV119" s="362"/>
      <c r="BW119" s="362"/>
      <c r="BX119" s="362"/>
      <c r="BY119" s="249"/>
    </row>
    <row r="120" spans="3:78" ht="15" customHeight="1" thickBot="1">
      <c r="C120" s="306" t="s">
        <v>940</v>
      </c>
      <c r="D120" s="369"/>
      <c r="E120" s="415"/>
      <c r="F120" s="418"/>
      <c r="G120" s="421"/>
      <c r="H120" s="381"/>
      <c r="I120" s="384"/>
      <c r="J120" s="384"/>
      <c r="K120" s="387"/>
      <c r="L120" s="390"/>
      <c r="M120" s="393"/>
      <c r="N120" s="279" t="s">
        <v>378</v>
      </c>
      <c r="O120" s="211"/>
      <c r="P120" s="363" t="s">
        <v>282</v>
      </c>
      <c r="Q120" s="363"/>
      <c r="R120" s="170"/>
      <c r="S120" s="170"/>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6"/>
      <c r="BO120" s="250"/>
      <c r="BP120" s="249"/>
      <c r="BQ120" s="249"/>
      <c r="BR120" s="249"/>
      <c r="BS120" s="249"/>
      <c r="BT120" s="249"/>
      <c r="BU120" s="249"/>
      <c r="BY120" s="249"/>
    </row>
    <row r="121" spans="3:78" ht="11.25" customHeight="1">
      <c r="C121" s="97"/>
      <c r="D121" s="367">
        <v>14</v>
      </c>
      <c r="E121" s="413" t="s">
        <v>199</v>
      </c>
      <c r="F121" s="416" t="s">
        <v>210</v>
      </c>
      <c r="G121" s="419" t="s">
        <v>954</v>
      </c>
      <c r="H121" s="422" t="s">
        <v>825</v>
      </c>
      <c r="I121" s="422" t="s">
        <v>825</v>
      </c>
      <c r="J121" s="422" t="s">
        <v>766</v>
      </c>
      <c r="K121" s="385">
        <v>1</v>
      </c>
      <c r="L121" s="388" t="s">
        <v>6</v>
      </c>
      <c r="M121" s="391">
        <v>0</v>
      </c>
      <c r="N121" s="162"/>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1"/>
      <c r="BO121" s="250"/>
      <c r="BP121" s="249"/>
      <c r="BQ121" s="249"/>
      <c r="BR121" s="249"/>
      <c r="BS121" s="249"/>
      <c r="BT121" s="249"/>
      <c r="BU121" s="249"/>
      <c r="BY121" s="249"/>
    </row>
    <row r="122" spans="3:78" ht="11.25" customHeight="1">
      <c r="C122" s="305"/>
      <c r="D122" s="368"/>
      <c r="E122" s="414"/>
      <c r="F122" s="417"/>
      <c r="G122" s="420"/>
      <c r="H122" s="380"/>
      <c r="I122" s="383"/>
      <c r="J122" s="383"/>
      <c r="K122" s="386"/>
      <c r="L122" s="389"/>
      <c r="M122" s="392"/>
      <c r="N122" s="394"/>
      <c r="O122" s="397">
        <v>1</v>
      </c>
      <c r="P122" s="410" t="s">
        <v>966</v>
      </c>
      <c r="Q122" s="409"/>
      <c r="R122" s="364"/>
      <c r="S122" s="364"/>
      <c r="T122" s="364"/>
      <c r="U122" s="364"/>
      <c r="V122" s="364"/>
      <c r="W122" s="364"/>
      <c r="X122" s="364"/>
      <c r="Y122" s="364"/>
      <c r="Z122" s="364"/>
      <c r="AA122" s="364"/>
      <c r="AB122" s="364"/>
      <c r="AC122" s="364"/>
      <c r="AD122" s="364"/>
      <c r="AE122" s="208"/>
      <c r="AF122" s="219"/>
      <c r="AG122" s="218"/>
      <c r="AH122" s="218"/>
      <c r="AI122" s="218"/>
      <c r="AJ122" s="218"/>
      <c r="AK122" s="218"/>
      <c r="AL122" s="218"/>
      <c r="AM122" s="218"/>
      <c r="AN122" s="218"/>
      <c r="AO122" s="218"/>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4"/>
      <c r="BO122" s="250"/>
      <c r="BP122" s="362"/>
      <c r="BQ122" s="362"/>
      <c r="BR122" s="362"/>
      <c r="BS122" s="249"/>
      <c r="BT122" s="362"/>
      <c r="BU122" s="362"/>
      <c r="BV122" s="362"/>
      <c r="BW122" s="362"/>
      <c r="BX122" s="362"/>
      <c r="BY122" s="249"/>
    </row>
    <row r="123" spans="3:78" ht="13.5" customHeight="1">
      <c r="C123" s="305"/>
      <c r="D123" s="368"/>
      <c r="E123" s="414"/>
      <c r="F123" s="417"/>
      <c r="G123" s="420"/>
      <c r="H123" s="380"/>
      <c r="I123" s="383"/>
      <c r="J123" s="383"/>
      <c r="K123" s="386"/>
      <c r="L123" s="389"/>
      <c r="M123" s="392"/>
      <c r="N123" s="395"/>
      <c r="O123" s="398"/>
      <c r="P123" s="411"/>
      <c r="Q123" s="404"/>
      <c r="R123" s="365"/>
      <c r="S123" s="365"/>
      <c r="T123" s="365"/>
      <c r="U123" s="365"/>
      <c r="V123" s="365"/>
      <c r="W123" s="365"/>
      <c r="X123" s="365"/>
      <c r="Y123" s="365"/>
      <c r="Z123" s="365"/>
      <c r="AA123" s="365"/>
      <c r="AB123" s="365"/>
      <c r="AC123" s="365"/>
      <c r="AD123" s="365"/>
      <c r="AE123" s="192"/>
      <c r="AF123" s="216" t="s">
        <v>268</v>
      </c>
      <c r="AG123" s="297" t="s">
        <v>240</v>
      </c>
      <c r="AH123" s="298" t="s">
        <v>18</v>
      </c>
      <c r="AI123" s="317" t="s">
        <v>815</v>
      </c>
      <c r="AJ123" s="220" t="s">
        <v>530</v>
      </c>
      <c r="AK123" s="220" t="s">
        <v>816</v>
      </c>
      <c r="AL123" s="220" t="s">
        <v>817</v>
      </c>
      <c r="AM123" s="220" t="s">
        <v>818</v>
      </c>
      <c r="AN123" s="220" t="s">
        <v>819</v>
      </c>
      <c r="AO123" s="220" t="s">
        <v>820</v>
      </c>
      <c r="AP123" s="171" t="s">
        <v>18</v>
      </c>
      <c r="AQ123" s="194">
        <f>SUM(AT123,AW123,AZ123,BC123,BF123,BI123,BL123)</f>
        <v>1831.31</v>
      </c>
      <c r="AR123" s="196">
        <f>SUM(AT123,AX123,BA123,BD123,BG123,BJ123,BM123)</f>
        <v>0</v>
      </c>
      <c r="AS123" s="194">
        <f>AQ123-AR123</f>
        <v>1831.31</v>
      </c>
      <c r="AT123" s="315">
        <v>0</v>
      </c>
      <c r="AU123" s="158">
        <v>0</v>
      </c>
      <c r="AV123" s="313"/>
      <c r="AW123" s="311">
        <v>0</v>
      </c>
      <c r="AX123" s="197">
        <v>0</v>
      </c>
      <c r="AY123" s="198"/>
      <c r="AZ123" s="315">
        <v>0</v>
      </c>
      <c r="BA123" s="197">
        <v>0</v>
      </c>
      <c r="BB123" s="198"/>
      <c r="BC123" s="311">
        <v>0</v>
      </c>
      <c r="BD123" s="197">
        <v>0</v>
      </c>
      <c r="BE123" s="198"/>
      <c r="BF123" s="311">
        <v>0</v>
      </c>
      <c r="BG123" s="197">
        <v>0</v>
      </c>
      <c r="BH123" s="198"/>
      <c r="BI123" s="311">
        <v>1831.31</v>
      </c>
      <c r="BJ123" s="197"/>
      <c r="BK123" s="198"/>
      <c r="BL123" s="311"/>
      <c r="BM123" s="313"/>
      <c r="BN123" s="194"/>
      <c r="BO123" s="250">
        <v>0</v>
      </c>
      <c r="BP123" s="362"/>
      <c r="BQ123" s="362"/>
      <c r="BR123" s="362"/>
      <c r="BS123" s="248" t="str">
        <f>AG123 &amp; BO123</f>
        <v>Прибыль направляемая на инвестиции0</v>
      </c>
      <c r="BT123" s="362"/>
      <c r="BU123" s="362"/>
      <c r="BV123" s="362"/>
      <c r="BW123" s="362"/>
      <c r="BX123" s="362"/>
      <c r="BY123" s="248" t="str">
        <f>AG123&amp;AH123</f>
        <v>Прибыль направляемая на инвестициида</v>
      </c>
      <c r="BZ123" s="249">
        <v>1831.31</v>
      </c>
    </row>
    <row r="124" spans="3:78" ht="22.5" customHeight="1">
      <c r="C124" s="97"/>
      <c r="D124" s="368"/>
      <c r="E124" s="414"/>
      <c r="F124" s="417"/>
      <c r="G124" s="420"/>
      <c r="H124" s="380"/>
      <c r="I124" s="383"/>
      <c r="J124" s="383"/>
      <c r="K124" s="386"/>
      <c r="L124" s="389"/>
      <c r="M124" s="392"/>
      <c r="N124" s="395"/>
      <c r="O124" s="398"/>
      <c r="P124" s="411"/>
      <c r="Q124" s="404"/>
      <c r="R124" s="365"/>
      <c r="S124" s="365"/>
      <c r="T124" s="365"/>
      <c r="U124" s="365"/>
      <c r="V124" s="365"/>
      <c r="W124" s="365"/>
      <c r="X124" s="365"/>
      <c r="Y124" s="365"/>
      <c r="Z124" s="365"/>
      <c r="AA124" s="365"/>
      <c r="AB124" s="365"/>
      <c r="AC124" s="365"/>
      <c r="AD124" s="365"/>
      <c r="AE124" s="325" t="s">
        <v>1008</v>
      </c>
      <c r="AF124" s="216" t="s">
        <v>118</v>
      </c>
      <c r="AG124" s="195" t="s">
        <v>221</v>
      </c>
      <c r="AH124" s="300" t="s">
        <v>18</v>
      </c>
      <c r="AI124" s="317" t="s">
        <v>815</v>
      </c>
      <c r="AJ124" s="220"/>
      <c r="AK124" s="220"/>
      <c r="AL124" s="220"/>
      <c r="AM124" s="220"/>
      <c r="AN124" s="220"/>
      <c r="AO124" s="220"/>
      <c r="AP124" s="171" t="s">
        <v>18</v>
      </c>
      <c r="AQ124" s="194">
        <f>SUM(AT124,AW124,AZ124,BC124,BF124,BI124,BL124)</f>
        <v>0</v>
      </c>
      <c r="AR124" s="196">
        <f>SUM(AT124,AX124,BA124,BD124,BG124,BJ124,BM124)</f>
        <v>1831.31</v>
      </c>
      <c r="AS124" s="194">
        <f>AQ124-AR124</f>
        <v>-1831.31</v>
      </c>
      <c r="AT124" s="315"/>
      <c r="AU124" s="172">
        <v>0</v>
      </c>
      <c r="AV124" s="240"/>
      <c r="AW124" s="311"/>
      <c r="AX124" s="197"/>
      <c r="AY124" s="198">
        <f>AW124-AX124</f>
        <v>0</v>
      </c>
      <c r="AZ124" s="315"/>
      <c r="BA124" s="197"/>
      <c r="BB124" s="198">
        <f>AZ124-BA124</f>
        <v>0</v>
      </c>
      <c r="BC124" s="311"/>
      <c r="BD124" s="197"/>
      <c r="BE124" s="198">
        <f>BC124-BD124</f>
        <v>0</v>
      </c>
      <c r="BF124" s="311"/>
      <c r="BG124" s="197">
        <v>1831.31</v>
      </c>
      <c r="BH124" s="198">
        <f>BF124-BG124</f>
        <v>-1831.31</v>
      </c>
      <c r="BI124" s="311"/>
      <c r="BJ124" s="197"/>
      <c r="BK124" s="198">
        <f>BI124-BJ124</f>
        <v>0</v>
      </c>
      <c r="BL124" s="311"/>
      <c r="BM124" s="313"/>
      <c r="BN124" s="194">
        <f>BL124-BM124</f>
        <v>0</v>
      </c>
      <c r="BO124" s="250">
        <v>0</v>
      </c>
      <c r="BP124" s="362"/>
      <c r="BQ124" s="362"/>
      <c r="BR124" s="362"/>
      <c r="BS124" s="248" t="str">
        <f>AG124 &amp; BO124</f>
        <v>Амортизационные отчисления0</v>
      </c>
      <c r="BT124" s="362"/>
      <c r="BU124" s="362"/>
      <c r="BV124" s="362"/>
      <c r="BW124" s="362"/>
      <c r="BX124" s="362"/>
      <c r="BY124" s="248" t="str">
        <f>AG124&amp;AH124</f>
        <v>Амортизационные отчисленияда</v>
      </c>
      <c r="BZ124" s="249"/>
    </row>
    <row r="125" spans="3:78" ht="15" customHeight="1">
      <c r="C125" s="305" t="s">
        <v>941</v>
      </c>
      <c r="D125" s="368"/>
      <c r="E125" s="414"/>
      <c r="F125" s="417"/>
      <c r="G125" s="420"/>
      <c r="H125" s="380"/>
      <c r="I125" s="383"/>
      <c r="J125" s="383"/>
      <c r="K125" s="386"/>
      <c r="L125" s="389"/>
      <c r="M125" s="392"/>
      <c r="N125" s="396"/>
      <c r="O125" s="399"/>
      <c r="P125" s="412"/>
      <c r="Q125" s="405"/>
      <c r="R125" s="366"/>
      <c r="S125" s="366"/>
      <c r="T125" s="366"/>
      <c r="U125" s="366"/>
      <c r="V125" s="366"/>
      <c r="W125" s="366"/>
      <c r="X125" s="366"/>
      <c r="Y125" s="366"/>
      <c r="Z125" s="366"/>
      <c r="AA125" s="366"/>
      <c r="AB125" s="366"/>
      <c r="AC125" s="366"/>
      <c r="AD125" s="366"/>
      <c r="AE125" s="278" t="s">
        <v>377</v>
      </c>
      <c r="AF125" s="202"/>
      <c r="AG125" s="222" t="s">
        <v>24</v>
      </c>
      <c r="AH125" s="222"/>
      <c r="AI125" s="222"/>
      <c r="AJ125" s="222"/>
      <c r="AK125" s="222"/>
      <c r="AL125" s="222"/>
      <c r="AM125" s="222"/>
      <c r="AN125" s="222"/>
      <c r="AO125" s="222"/>
      <c r="AP125" s="167"/>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68"/>
      <c r="BN125" s="169"/>
      <c r="BO125" s="250"/>
      <c r="BP125" s="362"/>
      <c r="BQ125" s="362"/>
      <c r="BR125" s="362"/>
      <c r="BS125" s="249"/>
      <c r="BT125" s="362"/>
      <c r="BU125" s="362"/>
      <c r="BV125" s="362"/>
      <c r="BW125" s="362"/>
      <c r="BX125" s="362"/>
      <c r="BY125" s="249"/>
    </row>
    <row r="126" spans="3:78" ht="15" customHeight="1" thickBot="1">
      <c r="C126" s="306" t="s">
        <v>940</v>
      </c>
      <c r="D126" s="369"/>
      <c r="E126" s="415"/>
      <c r="F126" s="418"/>
      <c r="G126" s="421"/>
      <c r="H126" s="381"/>
      <c r="I126" s="384"/>
      <c r="J126" s="384"/>
      <c r="K126" s="387"/>
      <c r="L126" s="390"/>
      <c r="M126" s="393"/>
      <c r="N126" s="279" t="s">
        <v>378</v>
      </c>
      <c r="O126" s="211"/>
      <c r="P126" s="363" t="s">
        <v>282</v>
      </c>
      <c r="Q126" s="363"/>
      <c r="R126" s="170"/>
      <c r="S126" s="170"/>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6"/>
      <c r="BO126" s="250"/>
      <c r="BP126" s="249"/>
      <c r="BQ126" s="249"/>
      <c r="BR126" s="249"/>
      <c r="BS126" s="249"/>
      <c r="BT126" s="249"/>
      <c r="BU126" s="249"/>
      <c r="BY126" s="249"/>
    </row>
    <row r="127" spans="3:78" ht="11.25" customHeight="1">
      <c r="C127" s="97"/>
      <c r="D127" s="367">
        <v>15</v>
      </c>
      <c r="E127" s="413" t="s">
        <v>199</v>
      </c>
      <c r="F127" s="416" t="s">
        <v>210</v>
      </c>
      <c r="G127" s="419" t="s">
        <v>955</v>
      </c>
      <c r="H127" s="422" t="s">
        <v>825</v>
      </c>
      <c r="I127" s="422" t="s">
        <v>825</v>
      </c>
      <c r="J127" s="422" t="s">
        <v>766</v>
      </c>
      <c r="K127" s="385">
        <v>1</v>
      </c>
      <c r="L127" s="388" t="s">
        <v>3</v>
      </c>
      <c r="M127" s="391">
        <v>0</v>
      </c>
      <c r="N127" s="162"/>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1"/>
      <c r="BO127" s="250"/>
      <c r="BP127" s="249"/>
      <c r="BQ127" s="249"/>
      <c r="BR127" s="249"/>
      <c r="BS127" s="249"/>
      <c r="BT127" s="249"/>
      <c r="BU127" s="249"/>
      <c r="BY127" s="249"/>
    </row>
    <row r="128" spans="3:78" ht="11.25" customHeight="1">
      <c r="C128" s="305"/>
      <c r="D128" s="368"/>
      <c r="E128" s="414"/>
      <c r="F128" s="417"/>
      <c r="G128" s="420"/>
      <c r="H128" s="380"/>
      <c r="I128" s="383"/>
      <c r="J128" s="383"/>
      <c r="K128" s="386"/>
      <c r="L128" s="389"/>
      <c r="M128" s="392"/>
      <c r="N128" s="394"/>
      <c r="O128" s="397">
        <v>1</v>
      </c>
      <c r="P128" s="410" t="s">
        <v>966</v>
      </c>
      <c r="Q128" s="409"/>
      <c r="R128" s="364"/>
      <c r="S128" s="364"/>
      <c r="T128" s="364"/>
      <c r="U128" s="364"/>
      <c r="V128" s="364"/>
      <c r="W128" s="364"/>
      <c r="X128" s="364"/>
      <c r="Y128" s="364"/>
      <c r="Z128" s="364"/>
      <c r="AA128" s="364"/>
      <c r="AB128" s="364"/>
      <c r="AC128" s="364"/>
      <c r="AD128" s="364"/>
      <c r="AE128" s="208"/>
      <c r="AF128" s="219"/>
      <c r="AG128" s="218"/>
      <c r="AH128" s="218"/>
      <c r="AI128" s="218"/>
      <c r="AJ128" s="218"/>
      <c r="AK128" s="218"/>
      <c r="AL128" s="218"/>
      <c r="AM128" s="218"/>
      <c r="AN128" s="218"/>
      <c r="AO128" s="218"/>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64"/>
      <c r="BO128" s="250"/>
      <c r="BP128" s="362"/>
      <c r="BQ128" s="362"/>
      <c r="BR128" s="362"/>
      <c r="BS128" s="249"/>
      <c r="BT128" s="362"/>
      <c r="BU128" s="362"/>
      <c r="BV128" s="362"/>
      <c r="BW128" s="362"/>
      <c r="BX128" s="362"/>
      <c r="BY128" s="249"/>
    </row>
    <row r="129" spans="3:78" ht="16.5" customHeight="1">
      <c r="C129" s="305"/>
      <c r="D129" s="368"/>
      <c r="E129" s="414"/>
      <c r="F129" s="417"/>
      <c r="G129" s="420"/>
      <c r="H129" s="380"/>
      <c r="I129" s="383"/>
      <c r="J129" s="383"/>
      <c r="K129" s="386"/>
      <c r="L129" s="389"/>
      <c r="M129" s="392"/>
      <c r="N129" s="395"/>
      <c r="O129" s="398"/>
      <c r="P129" s="411"/>
      <c r="Q129" s="404"/>
      <c r="R129" s="365"/>
      <c r="S129" s="365"/>
      <c r="T129" s="365"/>
      <c r="U129" s="365"/>
      <c r="V129" s="365"/>
      <c r="W129" s="365"/>
      <c r="X129" s="365"/>
      <c r="Y129" s="365"/>
      <c r="Z129" s="365"/>
      <c r="AA129" s="365"/>
      <c r="AB129" s="365"/>
      <c r="AC129" s="365"/>
      <c r="AD129" s="365"/>
      <c r="AE129" s="192"/>
      <c r="AF129" s="216" t="s">
        <v>268</v>
      </c>
      <c r="AG129" s="297" t="s">
        <v>226</v>
      </c>
      <c r="AH129" s="298" t="s">
        <v>18</v>
      </c>
      <c r="AI129" s="317" t="s">
        <v>815</v>
      </c>
      <c r="AJ129" s="220" t="s">
        <v>530</v>
      </c>
      <c r="AK129" s="220" t="s">
        <v>816</v>
      </c>
      <c r="AL129" s="220" t="s">
        <v>817</v>
      </c>
      <c r="AM129" s="220" t="s">
        <v>818</v>
      </c>
      <c r="AN129" s="220" t="s">
        <v>819</v>
      </c>
      <c r="AO129" s="220" t="s">
        <v>820</v>
      </c>
      <c r="AP129" s="171" t="s">
        <v>18</v>
      </c>
      <c r="AQ129" s="194">
        <f>SUM(AT129,AW129,AZ129,BC129,BF129,BI129,BL129)</f>
        <v>2672.38</v>
      </c>
      <c r="AR129" s="196">
        <f>SUM(AT129,AX129,BA129,BD129,BG129,BJ129,BM129)</f>
        <v>2672.38</v>
      </c>
      <c r="AS129" s="194">
        <f>AQ129-AR129</f>
        <v>0</v>
      </c>
      <c r="AT129" s="315">
        <v>0</v>
      </c>
      <c r="AU129" s="158">
        <v>0</v>
      </c>
      <c r="AV129" s="313"/>
      <c r="AW129" s="311">
        <v>0</v>
      </c>
      <c r="AX129" s="197">
        <v>2672.38</v>
      </c>
      <c r="AY129" s="198"/>
      <c r="AZ129" s="315">
        <v>0</v>
      </c>
      <c r="BA129" s="197">
        <v>0</v>
      </c>
      <c r="BB129" s="198"/>
      <c r="BC129" s="311">
        <v>0</v>
      </c>
      <c r="BD129" s="197">
        <v>0</v>
      </c>
      <c r="BE129" s="198"/>
      <c r="BF129" s="311">
        <v>0</v>
      </c>
      <c r="BG129" s="197">
        <v>0</v>
      </c>
      <c r="BH129" s="198"/>
      <c r="BI129" s="311">
        <v>2672.38</v>
      </c>
      <c r="BJ129" s="197"/>
      <c r="BK129" s="198"/>
      <c r="BL129" s="311"/>
      <c r="BM129" s="313"/>
      <c r="BN129" s="194"/>
      <c r="BO129" s="250">
        <v>0</v>
      </c>
      <c r="BP129" s="362"/>
      <c r="BQ129" s="362"/>
      <c r="BR129" s="362"/>
      <c r="BS129" s="248" t="str">
        <f>AG129 &amp; BO129</f>
        <v>Кредиты0</v>
      </c>
      <c r="BT129" s="362"/>
      <c r="BU129" s="362"/>
      <c r="BV129" s="362"/>
      <c r="BW129" s="362"/>
      <c r="BX129" s="362"/>
      <c r="BY129" s="248" t="str">
        <f>AG129&amp;AH129</f>
        <v>Кредитыда</v>
      </c>
      <c r="BZ129" s="249">
        <v>2672.38</v>
      </c>
    </row>
    <row r="130" spans="3:78" ht="15" customHeight="1">
      <c r="C130" s="305" t="s">
        <v>941</v>
      </c>
      <c r="D130" s="368"/>
      <c r="E130" s="414"/>
      <c r="F130" s="417"/>
      <c r="G130" s="420"/>
      <c r="H130" s="380"/>
      <c r="I130" s="383"/>
      <c r="J130" s="383"/>
      <c r="K130" s="386"/>
      <c r="L130" s="389"/>
      <c r="M130" s="392"/>
      <c r="N130" s="396"/>
      <c r="O130" s="399"/>
      <c r="P130" s="412"/>
      <c r="Q130" s="405"/>
      <c r="R130" s="366"/>
      <c r="S130" s="366"/>
      <c r="T130" s="366"/>
      <c r="U130" s="366"/>
      <c r="V130" s="366"/>
      <c r="W130" s="366"/>
      <c r="X130" s="366"/>
      <c r="Y130" s="366"/>
      <c r="Z130" s="366"/>
      <c r="AA130" s="366"/>
      <c r="AB130" s="366"/>
      <c r="AC130" s="366"/>
      <c r="AD130" s="366"/>
      <c r="AE130" s="278" t="s">
        <v>377</v>
      </c>
      <c r="AF130" s="202"/>
      <c r="AG130" s="222" t="s">
        <v>24</v>
      </c>
      <c r="AH130" s="222"/>
      <c r="AI130" s="222"/>
      <c r="AJ130" s="222"/>
      <c r="AK130" s="222"/>
      <c r="AL130" s="222"/>
      <c r="AM130" s="222"/>
      <c r="AN130" s="222"/>
      <c r="AO130" s="222"/>
      <c r="AP130" s="167"/>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9"/>
      <c r="BO130" s="250"/>
      <c r="BP130" s="362"/>
      <c r="BQ130" s="362"/>
      <c r="BR130" s="362"/>
      <c r="BS130" s="249"/>
      <c r="BT130" s="362"/>
      <c r="BU130" s="362"/>
      <c r="BV130" s="362"/>
      <c r="BW130" s="362"/>
      <c r="BX130" s="362"/>
      <c r="BY130" s="249"/>
    </row>
    <row r="131" spans="3:78" ht="15" customHeight="1" thickBot="1">
      <c r="C131" s="306" t="s">
        <v>940</v>
      </c>
      <c r="D131" s="369"/>
      <c r="E131" s="415"/>
      <c r="F131" s="418"/>
      <c r="G131" s="421"/>
      <c r="H131" s="381"/>
      <c r="I131" s="384"/>
      <c r="J131" s="384"/>
      <c r="K131" s="387"/>
      <c r="L131" s="390"/>
      <c r="M131" s="393"/>
      <c r="N131" s="279" t="s">
        <v>378</v>
      </c>
      <c r="O131" s="211"/>
      <c r="P131" s="363" t="s">
        <v>282</v>
      </c>
      <c r="Q131" s="363"/>
      <c r="R131" s="170"/>
      <c r="S131" s="170"/>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6"/>
      <c r="BO131" s="250"/>
      <c r="BP131" s="249"/>
      <c r="BQ131" s="249"/>
      <c r="BR131" s="249"/>
      <c r="BS131" s="249"/>
      <c r="BT131" s="249"/>
      <c r="BU131" s="249"/>
      <c r="BY131" s="249"/>
    </row>
    <row r="132" spans="3:78" ht="11.25" customHeight="1">
      <c r="C132" s="97"/>
      <c r="D132" s="367">
        <v>16</v>
      </c>
      <c r="E132" s="413" t="s">
        <v>199</v>
      </c>
      <c r="F132" s="416" t="s">
        <v>210</v>
      </c>
      <c r="G132" s="419" t="s">
        <v>956</v>
      </c>
      <c r="H132" s="422" t="s">
        <v>825</v>
      </c>
      <c r="I132" s="422" t="s">
        <v>825</v>
      </c>
      <c r="J132" s="422" t="s">
        <v>766</v>
      </c>
      <c r="K132" s="385">
        <v>1</v>
      </c>
      <c r="L132" s="388" t="s">
        <v>5</v>
      </c>
      <c r="M132" s="391">
        <v>0</v>
      </c>
      <c r="N132" s="162"/>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1"/>
      <c r="BO132" s="250"/>
      <c r="BP132" s="249"/>
      <c r="BQ132" s="249"/>
      <c r="BR132" s="249"/>
      <c r="BS132" s="249"/>
      <c r="BT132" s="249"/>
      <c r="BU132" s="249"/>
      <c r="BY132" s="249"/>
    </row>
    <row r="133" spans="3:78" ht="11.25" customHeight="1">
      <c r="C133" s="305"/>
      <c r="D133" s="368"/>
      <c r="E133" s="414"/>
      <c r="F133" s="417"/>
      <c r="G133" s="420"/>
      <c r="H133" s="380"/>
      <c r="I133" s="383"/>
      <c r="J133" s="383"/>
      <c r="K133" s="386"/>
      <c r="L133" s="389"/>
      <c r="M133" s="392"/>
      <c r="N133" s="394"/>
      <c r="O133" s="397">
        <v>1</v>
      </c>
      <c r="P133" s="410" t="s">
        <v>966</v>
      </c>
      <c r="Q133" s="409"/>
      <c r="R133" s="364"/>
      <c r="S133" s="364"/>
      <c r="T133" s="364"/>
      <c r="U133" s="364"/>
      <c r="V133" s="364"/>
      <c r="W133" s="364"/>
      <c r="X133" s="364"/>
      <c r="Y133" s="364"/>
      <c r="Z133" s="364"/>
      <c r="AA133" s="364"/>
      <c r="AB133" s="364"/>
      <c r="AC133" s="364"/>
      <c r="AD133" s="364"/>
      <c r="AE133" s="208"/>
      <c r="AF133" s="219"/>
      <c r="AG133" s="218"/>
      <c r="AH133" s="218"/>
      <c r="AI133" s="218"/>
      <c r="AJ133" s="218"/>
      <c r="AK133" s="218"/>
      <c r="AL133" s="218"/>
      <c r="AM133" s="218"/>
      <c r="AN133" s="218"/>
      <c r="AO133" s="218"/>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4"/>
      <c r="BO133" s="250"/>
      <c r="BP133" s="362"/>
      <c r="BQ133" s="362"/>
      <c r="BR133" s="362"/>
      <c r="BS133" s="249"/>
      <c r="BT133" s="362"/>
      <c r="BU133" s="362"/>
      <c r="BV133" s="362"/>
      <c r="BW133" s="362"/>
      <c r="BX133" s="362"/>
      <c r="BY133" s="249"/>
    </row>
    <row r="134" spans="3:78" ht="21" customHeight="1">
      <c r="C134" s="305"/>
      <c r="D134" s="368"/>
      <c r="E134" s="414"/>
      <c r="F134" s="417"/>
      <c r="G134" s="420"/>
      <c r="H134" s="380"/>
      <c r="I134" s="383"/>
      <c r="J134" s="383"/>
      <c r="K134" s="386"/>
      <c r="L134" s="389"/>
      <c r="M134" s="392"/>
      <c r="N134" s="395"/>
      <c r="O134" s="398"/>
      <c r="P134" s="411"/>
      <c r="Q134" s="404"/>
      <c r="R134" s="365"/>
      <c r="S134" s="365"/>
      <c r="T134" s="365"/>
      <c r="U134" s="365"/>
      <c r="V134" s="365"/>
      <c r="W134" s="365"/>
      <c r="X134" s="365"/>
      <c r="Y134" s="365"/>
      <c r="Z134" s="365"/>
      <c r="AA134" s="365"/>
      <c r="AB134" s="365"/>
      <c r="AC134" s="365"/>
      <c r="AD134" s="365"/>
      <c r="AE134" s="192"/>
      <c r="AF134" s="216" t="s">
        <v>268</v>
      </c>
      <c r="AG134" s="297" t="s">
        <v>221</v>
      </c>
      <c r="AH134" s="298" t="s">
        <v>18</v>
      </c>
      <c r="AI134" s="317" t="s">
        <v>815</v>
      </c>
      <c r="AJ134" s="220" t="s">
        <v>530</v>
      </c>
      <c r="AK134" s="220" t="s">
        <v>816</v>
      </c>
      <c r="AL134" s="220" t="s">
        <v>817</v>
      </c>
      <c r="AM134" s="220" t="s">
        <v>818</v>
      </c>
      <c r="AN134" s="220" t="s">
        <v>819</v>
      </c>
      <c r="AO134" s="220" t="s">
        <v>820</v>
      </c>
      <c r="AP134" s="171" t="s">
        <v>18</v>
      </c>
      <c r="AQ134" s="194">
        <f>SUM(AT134,AW134,AZ134,BC134,BF134,BI134,BL134)</f>
        <v>8631.52</v>
      </c>
      <c r="AR134" s="196">
        <f>SUM(AT134,AX134,BA134,BD134,BG134,BJ134,BM134)</f>
        <v>0</v>
      </c>
      <c r="AS134" s="194">
        <f>AQ134-AR134</f>
        <v>8631.52</v>
      </c>
      <c r="AT134" s="315">
        <v>0</v>
      </c>
      <c r="AU134" s="158">
        <v>0</v>
      </c>
      <c r="AV134" s="313"/>
      <c r="AW134" s="311">
        <v>0</v>
      </c>
      <c r="AX134" s="197">
        <v>0</v>
      </c>
      <c r="AY134" s="198"/>
      <c r="AZ134" s="315">
        <v>0</v>
      </c>
      <c r="BA134" s="197">
        <v>0</v>
      </c>
      <c r="BB134" s="198"/>
      <c r="BC134" s="311">
        <v>0</v>
      </c>
      <c r="BD134" s="197">
        <v>0</v>
      </c>
      <c r="BE134" s="198"/>
      <c r="BF134" s="311">
        <v>0</v>
      </c>
      <c r="BG134" s="197">
        <v>0</v>
      </c>
      <c r="BH134" s="198"/>
      <c r="BI134" s="311">
        <v>8631.52</v>
      </c>
      <c r="BJ134" s="197"/>
      <c r="BK134" s="198"/>
      <c r="BL134" s="311"/>
      <c r="BM134" s="313"/>
      <c r="BN134" s="194"/>
      <c r="BO134" s="250">
        <v>0</v>
      </c>
      <c r="BP134" s="362"/>
      <c r="BQ134" s="362"/>
      <c r="BR134" s="362"/>
      <c r="BS134" s="248" t="str">
        <f>AG134 &amp; BO134</f>
        <v>Амортизационные отчисления0</v>
      </c>
      <c r="BT134" s="362"/>
      <c r="BU134" s="362"/>
      <c r="BV134" s="362"/>
      <c r="BW134" s="362"/>
      <c r="BX134" s="362"/>
      <c r="BY134" s="248" t="str">
        <f>AG134&amp;AH134</f>
        <v>Амортизационные отчисленияда</v>
      </c>
      <c r="BZ134" s="249">
        <v>8631.52</v>
      </c>
    </row>
    <row r="135" spans="3:78" ht="22.5" customHeight="1">
      <c r="C135" s="97"/>
      <c r="D135" s="368"/>
      <c r="E135" s="414"/>
      <c r="F135" s="417"/>
      <c r="G135" s="420"/>
      <c r="H135" s="380"/>
      <c r="I135" s="383"/>
      <c r="J135" s="383"/>
      <c r="K135" s="386"/>
      <c r="L135" s="389"/>
      <c r="M135" s="392"/>
      <c r="N135" s="395"/>
      <c r="O135" s="398"/>
      <c r="P135" s="411"/>
      <c r="Q135" s="404"/>
      <c r="R135" s="365"/>
      <c r="S135" s="365"/>
      <c r="T135" s="365"/>
      <c r="U135" s="365"/>
      <c r="V135" s="365"/>
      <c r="W135" s="365"/>
      <c r="X135" s="365"/>
      <c r="Y135" s="365"/>
      <c r="Z135" s="365"/>
      <c r="AA135" s="365"/>
      <c r="AB135" s="365"/>
      <c r="AC135" s="365"/>
      <c r="AD135" s="365"/>
      <c r="AE135" s="325" t="s">
        <v>1008</v>
      </c>
      <c r="AF135" s="216" t="s">
        <v>118</v>
      </c>
      <c r="AG135" s="195" t="s">
        <v>240</v>
      </c>
      <c r="AH135" s="300" t="s">
        <v>18</v>
      </c>
      <c r="AI135" s="317" t="s">
        <v>815</v>
      </c>
      <c r="AJ135" s="220"/>
      <c r="AK135" s="220"/>
      <c r="AL135" s="220"/>
      <c r="AM135" s="220"/>
      <c r="AN135" s="220"/>
      <c r="AO135" s="220"/>
      <c r="AP135" s="171" t="s">
        <v>18</v>
      </c>
      <c r="AQ135" s="194">
        <f>SUM(AT135,AW135,AZ135,BC135,BF135,BI135,BL135)</f>
        <v>0</v>
      </c>
      <c r="AR135" s="196">
        <f>SUM(AT135,AX135,BA135,BD135,BG135,BJ135,BM135)</f>
        <v>5827.7</v>
      </c>
      <c r="AS135" s="194">
        <f>AQ135-AR135</f>
        <v>-5827.7</v>
      </c>
      <c r="AT135" s="315"/>
      <c r="AU135" s="172">
        <v>0</v>
      </c>
      <c r="AV135" s="240"/>
      <c r="AW135" s="311"/>
      <c r="AX135" s="197"/>
      <c r="AY135" s="198">
        <f>AW135-AX135</f>
        <v>0</v>
      </c>
      <c r="AZ135" s="315"/>
      <c r="BA135" s="197"/>
      <c r="BB135" s="198">
        <f>AZ135-BA135</f>
        <v>0</v>
      </c>
      <c r="BC135" s="311"/>
      <c r="BD135" s="197">
        <v>5827.7</v>
      </c>
      <c r="BE135" s="198">
        <f>BC135-BD135</f>
        <v>-5827.7</v>
      </c>
      <c r="BF135" s="311"/>
      <c r="BG135" s="197"/>
      <c r="BH135" s="198">
        <f>BF135-BG135</f>
        <v>0</v>
      </c>
      <c r="BI135" s="311"/>
      <c r="BJ135" s="197"/>
      <c r="BK135" s="198">
        <f>BI135-BJ135</f>
        <v>0</v>
      </c>
      <c r="BL135" s="311"/>
      <c r="BM135" s="313"/>
      <c r="BN135" s="194">
        <f>BL135-BM135</f>
        <v>0</v>
      </c>
      <c r="BO135" s="250">
        <v>0</v>
      </c>
      <c r="BP135" s="362"/>
      <c r="BQ135" s="362"/>
      <c r="BR135" s="362"/>
      <c r="BS135" s="248" t="str">
        <f>AG135 &amp; BO135</f>
        <v>Прибыль направляемая на инвестиции0</v>
      </c>
      <c r="BT135" s="362"/>
      <c r="BU135" s="362"/>
      <c r="BV135" s="362"/>
      <c r="BW135" s="362"/>
      <c r="BX135" s="362"/>
      <c r="BY135" s="248" t="str">
        <f>AG135&amp;AH135</f>
        <v>Прибыль направляемая на инвестициида</v>
      </c>
      <c r="BZ135" s="249"/>
    </row>
    <row r="136" spans="3:78" ht="18" customHeight="1">
      <c r="C136" s="97"/>
      <c r="D136" s="368"/>
      <c r="E136" s="414"/>
      <c r="F136" s="417"/>
      <c r="G136" s="420"/>
      <c r="H136" s="380"/>
      <c r="I136" s="383"/>
      <c r="J136" s="383"/>
      <c r="K136" s="386"/>
      <c r="L136" s="389"/>
      <c r="M136" s="392"/>
      <c r="N136" s="395"/>
      <c r="O136" s="398"/>
      <c r="P136" s="411"/>
      <c r="Q136" s="404"/>
      <c r="R136" s="365"/>
      <c r="S136" s="365"/>
      <c r="T136" s="365"/>
      <c r="U136" s="365"/>
      <c r="V136" s="365"/>
      <c r="W136" s="365"/>
      <c r="X136" s="365"/>
      <c r="Y136" s="365"/>
      <c r="Z136" s="365"/>
      <c r="AA136" s="365"/>
      <c r="AB136" s="365"/>
      <c r="AC136" s="365"/>
      <c r="AD136" s="365"/>
      <c r="AE136" s="325" t="s">
        <v>1008</v>
      </c>
      <c r="AF136" s="216" t="s">
        <v>119</v>
      </c>
      <c r="AG136" s="195" t="s">
        <v>226</v>
      </c>
      <c r="AH136" s="300" t="s">
        <v>18</v>
      </c>
      <c r="AI136" s="317" t="s">
        <v>815</v>
      </c>
      <c r="AJ136" s="220"/>
      <c r="AK136" s="220"/>
      <c r="AL136" s="220"/>
      <c r="AM136" s="220"/>
      <c r="AN136" s="220"/>
      <c r="AO136" s="220"/>
      <c r="AP136" s="171" t="s">
        <v>18</v>
      </c>
      <c r="AQ136" s="194">
        <f>SUM(AT136,AW136,AZ136,BC136,BF136,BI136,BL136)</f>
        <v>0</v>
      </c>
      <c r="AR136" s="196">
        <f>SUM(AT136,AX136,BA136,BD136,BG136,BJ136,BM136)</f>
        <v>2803.82</v>
      </c>
      <c r="AS136" s="194">
        <f>AQ136-AR136</f>
        <v>-2803.82</v>
      </c>
      <c r="AT136" s="315"/>
      <c r="AU136" s="172">
        <v>0</v>
      </c>
      <c r="AV136" s="240"/>
      <c r="AW136" s="311"/>
      <c r="AX136" s="197"/>
      <c r="AY136" s="198">
        <f>AW136-AX136</f>
        <v>0</v>
      </c>
      <c r="AZ136" s="315"/>
      <c r="BA136" s="197"/>
      <c r="BB136" s="198">
        <f>AZ136-BA136</f>
        <v>0</v>
      </c>
      <c r="BC136" s="311"/>
      <c r="BD136" s="197">
        <v>2803.82</v>
      </c>
      <c r="BE136" s="198">
        <f>BC136-BD136</f>
        <v>-2803.82</v>
      </c>
      <c r="BF136" s="311"/>
      <c r="BG136" s="197"/>
      <c r="BH136" s="198">
        <f>BF136-BG136</f>
        <v>0</v>
      </c>
      <c r="BI136" s="311"/>
      <c r="BJ136" s="197"/>
      <c r="BK136" s="198">
        <f>BI136-BJ136</f>
        <v>0</v>
      </c>
      <c r="BL136" s="311"/>
      <c r="BM136" s="313"/>
      <c r="BN136" s="194">
        <f>BL136-BM136</f>
        <v>0</v>
      </c>
      <c r="BO136" s="250">
        <v>0</v>
      </c>
      <c r="BP136" s="362"/>
      <c r="BQ136" s="362"/>
      <c r="BR136" s="362"/>
      <c r="BS136" s="248" t="str">
        <f>AG136 &amp; BO136</f>
        <v>Кредиты0</v>
      </c>
      <c r="BT136" s="362"/>
      <c r="BU136" s="362"/>
      <c r="BV136" s="362"/>
      <c r="BW136" s="362"/>
      <c r="BX136" s="362"/>
      <c r="BY136" s="248" t="str">
        <f>AG136&amp;AH136</f>
        <v>Кредитыда</v>
      </c>
      <c r="BZ136" s="249"/>
    </row>
    <row r="137" spans="3:78" ht="15" customHeight="1">
      <c r="C137" s="305" t="s">
        <v>941</v>
      </c>
      <c r="D137" s="368"/>
      <c r="E137" s="414"/>
      <c r="F137" s="417"/>
      <c r="G137" s="420"/>
      <c r="H137" s="380"/>
      <c r="I137" s="383"/>
      <c r="J137" s="383"/>
      <c r="K137" s="386"/>
      <c r="L137" s="389"/>
      <c r="M137" s="392"/>
      <c r="N137" s="396"/>
      <c r="O137" s="399"/>
      <c r="P137" s="412"/>
      <c r="Q137" s="405"/>
      <c r="R137" s="366"/>
      <c r="S137" s="366"/>
      <c r="T137" s="366"/>
      <c r="U137" s="366"/>
      <c r="V137" s="366"/>
      <c r="W137" s="366"/>
      <c r="X137" s="366"/>
      <c r="Y137" s="366"/>
      <c r="Z137" s="366"/>
      <c r="AA137" s="366"/>
      <c r="AB137" s="366"/>
      <c r="AC137" s="366"/>
      <c r="AD137" s="366"/>
      <c r="AE137" s="278" t="s">
        <v>377</v>
      </c>
      <c r="AF137" s="202"/>
      <c r="AG137" s="222" t="s">
        <v>24</v>
      </c>
      <c r="AH137" s="222"/>
      <c r="AI137" s="222"/>
      <c r="AJ137" s="222"/>
      <c r="AK137" s="222"/>
      <c r="AL137" s="222"/>
      <c r="AM137" s="222"/>
      <c r="AN137" s="222"/>
      <c r="AO137" s="222"/>
      <c r="AP137" s="167"/>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9"/>
      <c r="BO137" s="250"/>
      <c r="BP137" s="362"/>
      <c r="BQ137" s="362"/>
      <c r="BR137" s="362"/>
      <c r="BS137" s="249"/>
      <c r="BT137" s="362"/>
      <c r="BU137" s="362"/>
      <c r="BV137" s="362"/>
      <c r="BW137" s="362"/>
      <c r="BX137" s="362"/>
      <c r="BY137" s="249"/>
    </row>
    <row r="138" spans="3:78" ht="15" customHeight="1" thickBot="1">
      <c r="C138" s="306" t="s">
        <v>940</v>
      </c>
      <c r="D138" s="369"/>
      <c r="E138" s="415"/>
      <c r="F138" s="418"/>
      <c r="G138" s="421"/>
      <c r="H138" s="381"/>
      <c r="I138" s="384"/>
      <c r="J138" s="384"/>
      <c r="K138" s="387"/>
      <c r="L138" s="390"/>
      <c r="M138" s="393"/>
      <c r="N138" s="279" t="s">
        <v>378</v>
      </c>
      <c r="O138" s="211"/>
      <c r="P138" s="363" t="s">
        <v>282</v>
      </c>
      <c r="Q138" s="363"/>
      <c r="R138" s="170"/>
      <c r="S138" s="170"/>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6"/>
      <c r="BO138" s="250"/>
      <c r="BP138" s="249"/>
      <c r="BQ138" s="249"/>
      <c r="BR138" s="249"/>
      <c r="BS138" s="249"/>
      <c r="BT138" s="249"/>
      <c r="BU138" s="249"/>
      <c r="BY138" s="249"/>
    </row>
    <row r="139" spans="3:78" ht="11.25" customHeight="1">
      <c r="C139" s="97"/>
      <c r="D139" s="367">
        <v>17</v>
      </c>
      <c r="E139" s="413" t="s">
        <v>199</v>
      </c>
      <c r="F139" s="416" t="s">
        <v>210</v>
      </c>
      <c r="G139" s="419" t="s">
        <v>957</v>
      </c>
      <c r="H139" s="422" t="s">
        <v>825</v>
      </c>
      <c r="I139" s="422" t="s">
        <v>825</v>
      </c>
      <c r="J139" s="422" t="s">
        <v>766</v>
      </c>
      <c r="K139" s="385">
        <v>0</v>
      </c>
      <c r="L139" s="388" t="s">
        <v>273</v>
      </c>
      <c r="M139" s="391">
        <v>0</v>
      </c>
      <c r="N139" s="162"/>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1"/>
      <c r="BO139" s="250"/>
      <c r="BP139" s="249"/>
      <c r="BQ139" s="249"/>
      <c r="BR139" s="249"/>
      <c r="BS139" s="249"/>
      <c r="BT139" s="249"/>
      <c r="BU139" s="249"/>
      <c r="BY139" s="249"/>
    </row>
    <row r="140" spans="3:78" ht="11.25" customHeight="1">
      <c r="C140" s="305"/>
      <c r="D140" s="368"/>
      <c r="E140" s="414"/>
      <c r="F140" s="417"/>
      <c r="G140" s="420"/>
      <c r="H140" s="380"/>
      <c r="I140" s="383"/>
      <c r="J140" s="383"/>
      <c r="K140" s="386"/>
      <c r="L140" s="389"/>
      <c r="M140" s="392"/>
      <c r="N140" s="394"/>
      <c r="O140" s="397">
        <v>1</v>
      </c>
      <c r="P140" s="410" t="s">
        <v>966</v>
      </c>
      <c r="Q140" s="409"/>
      <c r="R140" s="364"/>
      <c r="S140" s="364"/>
      <c r="T140" s="364"/>
      <c r="U140" s="364"/>
      <c r="V140" s="364"/>
      <c r="W140" s="364"/>
      <c r="X140" s="364"/>
      <c r="Y140" s="364"/>
      <c r="Z140" s="364"/>
      <c r="AA140" s="364"/>
      <c r="AB140" s="364"/>
      <c r="AC140" s="364"/>
      <c r="AD140" s="364"/>
      <c r="AE140" s="208"/>
      <c r="AF140" s="219"/>
      <c r="AG140" s="218"/>
      <c r="AH140" s="218"/>
      <c r="AI140" s="218"/>
      <c r="AJ140" s="218"/>
      <c r="AK140" s="218"/>
      <c r="AL140" s="218"/>
      <c r="AM140" s="218"/>
      <c r="AN140" s="218"/>
      <c r="AO140" s="218"/>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4"/>
      <c r="BO140" s="250"/>
      <c r="BP140" s="362"/>
      <c r="BQ140" s="362"/>
      <c r="BR140" s="362"/>
      <c r="BS140" s="249"/>
      <c r="BT140" s="362"/>
      <c r="BU140" s="362"/>
      <c r="BV140" s="362"/>
      <c r="BW140" s="362"/>
      <c r="BX140" s="362"/>
      <c r="BY140" s="249"/>
    </row>
    <row r="141" spans="3:78" ht="15" customHeight="1">
      <c r="C141" s="305"/>
      <c r="D141" s="368"/>
      <c r="E141" s="414"/>
      <c r="F141" s="417"/>
      <c r="G141" s="420"/>
      <c r="H141" s="380"/>
      <c r="I141" s="383"/>
      <c r="J141" s="383"/>
      <c r="K141" s="386"/>
      <c r="L141" s="389"/>
      <c r="M141" s="392"/>
      <c r="N141" s="395"/>
      <c r="O141" s="398"/>
      <c r="P141" s="411"/>
      <c r="Q141" s="404"/>
      <c r="R141" s="365"/>
      <c r="S141" s="365"/>
      <c r="T141" s="365"/>
      <c r="U141" s="365"/>
      <c r="V141" s="365"/>
      <c r="W141" s="365"/>
      <c r="X141" s="365"/>
      <c r="Y141" s="365"/>
      <c r="Z141" s="365"/>
      <c r="AA141" s="365"/>
      <c r="AB141" s="365"/>
      <c r="AC141" s="365"/>
      <c r="AD141" s="365"/>
      <c r="AE141" s="192"/>
      <c r="AF141" s="216" t="s">
        <v>268</v>
      </c>
      <c r="AG141" s="297" t="s">
        <v>221</v>
      </c>
      <c r="AH141" s="298" t="s">
        <v>18</v>
      </c>
      <c r="AI141" s="317" t="s">
        <v>815</v>
      </c>
      <c r="AJ141" s="220" t="s">
        <v>530</v>
      </c>
      <c r="AK141" s="220" t="s">
        <v>816</v>
      </c>
      <c r="AL141" s="220" t="s">
        <v>817</v>
      </c>
      <c r="AM141" s="220" t="s">
        <v>818</v>
      </c>
      <c r="AN141" s="220" t="s">
        <v>819</v>
      </c>
      <c r="AO141" s="220" t="s">
        <v>820</v>
      </c>
      <c r="AP141" s="171" t="s">
        <v>18</v>
      </c>
      <c r="AQ141" s="194">
        <f>SUM(AT141,AW141,AZ141,BC141,BF141,BI141,BL141)</f>
        <v>5149.6499999999996</v>
      </c>
      <c r="AR141" s="196">
        <f>SUM(AT141,AX141,BA141,BD141,BG141,BJ141,BM141)</f>
        <v>0</v>
      </c>
      <c r="AS141" s="194">
        <f>AQ141-AR141</f>
        <v>5149.6499999999996</v>
      </c>
      <c r="AT141" s="315">
        <v>0</v>
      </c>
      <c r="AU141" s="158">
        <v>0</v>
      </c>
      <c r="AV141" s="313"/>
      <c r="AW141" s="311">
        <v>0</v>
      </c>
      <c r="AX141" s="197">
        <v>0</v>
      </c>
      <c r="AY141" s="198"/>
      <c r="AZ141" s="315">
        <v>0</v>
      </c>
      <c r="BA141" s="197">
        <v>0</v>
      </c>
      <c r="BB141" s="198"/>
      <c r="BC141" s="311">
        <v>5149.6499999999996</v>
      </c>
      <c r="BD141" s="197"/>
      <c r="BE141" s="198"/>
      <c r="BF141" s="311">
        <v>0</v>
      </c>
      <c r="BG141" s="197">
        <v>0</v>
      </c>
      <c r="BH141" s="198"/>
      <c r="BI141" s="311">
        <v>0</v>
      </c>
      <c r="BJ141" s="197">
        <v>0</v>
      </c>
      <c r="BK141" s="198"/>
      <c r="BL141" s="311"/>
      <c r="BM141" s="313"/>
      <c r="BN141" s="194"/>
      <c r="BO141" s="250">
        <v>0</v>
      </c>
      <c r="BP141" s="362"/>
      <c r="BQ141" s="362"/>
      <c r="BR141" s="362"/>
      <c r="BS141" s="248" t="str">
        <f>AG141 &amp; BO141</f>
        <v>Амортизационные отчисления0</v>
      </c>
      <c r="BT141" s="362"/>
      <c r="BU141" s="362"/>
      <c r="BV141" s="362"/>
      <c r="BW141" s="362"/>
      <c r="BX141" s="362"/>
      <c r="BY141" s="248" t="str">
        <f>AG141&amp;AH141</f>
        <v>Амортизационные отчисленияда</v>
      </c>
      <c r="BZ141" s="249">
        <v>0</v>
      </c>
    </row>
    <row r="142" spans="3:78" ht="15" customHeight="1">
      <c r="C142" s="305" t="s">
        <v>941</v>
      </c>
      <c r="D142" s="368"/>
      <c r="E142" s="414"/>
      <c r="F142" s="417"/>
      <c r="G142" s="420"/>
      <c r="H142" s="380"/>
      <c r="I142" s="383"/>
      <c r="J142" s="383"/>
      <c r="K142" s="386"/>
      <c r="L142" s="389"/>
      <c r="M142" s="392"/>
      <c r="N142" s="396"/>
      <c r="O142" s="399"/>
      <c r="P142" s="412"/>
      <c r="Q142" s="405"/>
      <c r="R142" s="366"/>
      <c r="S142" s="366"/>
      <c r="T142" s="366"/>
      <c r="U142" s="366"/>
      <c r="V142" s="366"/>
      <c r="W142" s="366"/>
      <c r="X142" s="366"/>
      <c r="Y142" s="366"/>
      <c r="Z142" s="366"/>
      <c r="AA142" s="366"/>
      <c r="AB142" s="366"/>
      <c r="AC142" s="366"/>
      <c r="AD142" s="366"/>
      <c r="AE142" s="278" t="s">
        <v>377</v>
      </c>
      <c r="AF142" s="202"/>
      <c r="AG142" s="222" t="s">
        <v>24</v>
      </c>
      <c r="AH142" s="222"/>
      <c r="AI142" s="222"/>
      <c r="AJ142" s="222"/>
      <c r="AK142" s="222"/>
      <c r="AL142" s="222"/>
      <c r="AM142" s="222"/>
      <c r="AN142" s="222"/>
      <c r="AO142" s="222"/>
      <c r="AP142" s="167"/>
      <c r="AQ142" s="168"/>
      <c r="AR142" s="168"/>
      <c r="AS142" s="168"/>
      <c r="AT142" s="168"/>
      <c r="AU142" s="168"/>
      <c r="AV142" s="168"/>
      <c r="AW142" s="168"/>
      <c r="AX142" s="168"/>
      <c r="AY142" s="168"/>
      <c r="AZ142" s="168"/>
      <c r="BA142" s="168"/>
      <c r="BB142" s="168"/>
      <c r="BC142" s="168"/>
      <c r="BD142" s="168"/>
      <c r="BE142" s="168"/>
      <c r="BF142" s="168"/>
      <c r="BG142" s="168"/>
      <c r="BH142" s="168"/>
      <c r="BI142" s="168"/>
      <c r="BJ142" s="168"/>
      <c r="BK142" s="168"/>
      <c r="BL142" s="168"/>
      <c r="BM142" s="168"/>
      <c r="BN142" s="169"/>
      <c r="BO142" s="250"/>
      <c r="BP142" s="362"/>
      <c r="BQ142" s="362"/>
      <c r="BR142" s="362"/>
      <c r="BS142" s="249"/>
      <c r="BT142" s="362"/>
      <c r="BU142" s="362"/>
      <c r="BV142" s="362"/>
      <c r="BW142" s="362"/>
      <c r="BX142" s="362"/>
      <c r="BY142" s="249"/>
    </row>
    <row r="143" spans="3:78" ht="15" customHeight="1" thickBot="1">
      <c r="C143" s="306" t="s">
        <v>940</v>
      </c>
      <c r="D143" s="369"/>
      <c r="E143" s="415"/>
      <c r="F143" s="418"/>
      <c r="G143" s="421"/>
      <c r="H143" s="381"/>
      <c r="I143" s="384"/>
      <c r="J143" s="384"/>
      <c r="K143" s="387"/>
      <c r="L143" s="390"/>
      <c r="M143" s="393"/>
      <c r="N143" s="279" t="s">
        <v>378</v>
      </c>
      <c r="O143" s="211"/>
      <c r="P143" s="363" t="s">
        <v>282</v>
      </c>
      <c r="Q143" s="363"/>
      <c r="R143" s="170"/>
      <c r="S143" s="170"/>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6"/>
      <c r="BO143" s="250"/>
      <c r="BP143" s="249"/>
      <c r="BQ143" s="249"/>
      <c r="BR143" s="249"/>
      <c r="BS143" s="249"/>
      <c r="BT143" s="249"/>
      <c r="BU143" s="249"/>
      <c r="BY143" s="249"/>
    </row>
    <row r="144" spans="3:78" ht="11.25" customHeight="1">
      <c r="C144" s="97"/>
      <c r="D144" s="367">
        <v>18</v>
      </c>
      <c r="E144" s="413" t="s">
        <v>199</v>
      </c>
      <c r="F144" s="416" t="s">
        <v>210</v>
      </c>
      <c r="G144" s="419" t="s">
        <v>958</v>
      </c>
      <c r="H144" s="422" t="s">
        <v>825</v>
      </c>
      <c r="I144" s="422" t="s">
        <v>825</v>
      </c>
      <c r="J144" s="422" t="s">
        <v>766</v>
      </c>
      <c r="K144" s="385">
        <v>8</v>
      </c>
      <c r="L144" s="388" t="s">
        <v>11</v>
      </c>
      <c r="M144" s="391">
        <v>0</v>
      </c>
      <c r="N144" s="162"/>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1"/>
      <c r="BO144" s="250"/>
      <c r="BP144" s="249"/>
      <c r="BQ144" s="249"/>
      <c r="BR144" s="249"/>
      <c r="BS144" s="249"/>
      <c r="BT144" s="249"/>
      <c r="BU144" s="249"/>
      <c r="BY144" s="249"/>
    </row>
    <row r="145" spans="3:78" ht="11.25" customHeight="1">
      <c r="C145" s="305"/>
      <c r="D145" s="368"/>
      <c r="E145" s="414"/>
      <c r="F145" s="417"/>
      <c r="G145" s="420"/>
      <c r="H145" s="380"/>
      <c r="I145" s="383"/>
      <c r="J145" s="383"/>
      <c r="K145" s="386"/>
      <c r="L145" s="389"/>
      <c r="M145" s="392"/>
      <c r="N145" s="394"/>
      <c r="O145" s="397">
        <v>1</v>
      </c>
      <c r="P145" s="410" t="s">
        <v>966</v>
      </c>
      <c r="Q145" s="409"/>
      <c r="R145" s="364"/>
      <c r="S145" s="364"/>
      <c r="T145" s="364"/>
      <c r="U145" s="364"/>
      <c r="V145" s="364"/>
      <c r="W145" s="364"/>
      <c r="X145" s="364"/>
      <c r="Y145" s="364"/>
      <c r="Z145" s="364"/>
      <c r="AA145" s="364"/>
      <c r="AB145" s="364"/>
      <c r="AC145" s="364"/>
      <c r="AD145" s="364"/>
      <c r="AE145" s="208"/>
      <c r="AF145" s="219"/>
      <c r="AG145" s="218"/>
      <c r="AH145" s="218"/>
      <c r="AI145" s="218"/>
      <c r="AJ145" s="218"/>
      <c r="AK145" s="218"/>
      <c r="AL145" s="218"/>
      <c r="AM145" s="218"/>
      <c r="AN145" s="218"/>
      <c r="AO145" s="218"/>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4"/>
      <c r="BO145" s="250"/>
      <c r="BP145" s="362"/>
      <c r="BQ145" s="362"/>
      <c r="BR145" s="362"/>
      <c r="BS145" s="249"/>
      <c r="BT145" s="362"/>
      <c r="BU145" s="362"/>
      <c r="BV145" s="362"/>
      <c r="BW145" s="362"/>
      <c r="BX145" s="362"/>
      <c r="BY145" s="249"/>
    </row>
    <row r="146" spans="3:78" ht="24" customHeight="1">
      <c r="C146" s="305"/>
      <c r="D146" s="368"/>
      <c r="E146" s="414"/>
      <c r="F146" s="417"/>
      <c r="G146" s="420"/>
      <c r="H146" s="380"/>
      <c r="I146" s="383"/>
      <c r="J146" s="383"/>
      <c r="K146" s="386"/>
      <c r="L146" s="389"/>
      <c r="M146" s="392"/>
      <c r="N146" s="395"/>
      <c r="O146" s="398"/>
      <c r="P146" s="411"/>
      <c r="Q146" s="404"/>
      <c r="R146" s="365"/>
      <c r="S146" s="365"/>
      <c r="T146" s="365"/>
      <c r="U146" s="365"/>
      <c r="V146" s="365"/>
      <c r="W146" s="365"/>
      <c r="X146" s="365"/>
      <c r="Y146" s="365"/>
      <c r="Z146" s="365"/>
      <c r="AA146" s="365"/>
      <c r="AB146" s="365"/>
      <c r="AC146" s="365"/>
      <c r="AD146" s="365"/>
      <c r="AE146" s="192"/>
      <c r="AF146" s="216" t="s">
        <v>268</v>
      </c>
      <c r="AG146" s="304" t="s">
        <v>240</v>
      </c>
      <c r="AH146" s="300" t="s">
        <v>18</v>
      </c>
      <c r="AI146" s="317" t="s">
        <v>815</v>
      </c>
      <c r="AJ146" s="220" t="s">
        <v>530</v>
      </c>
      <c r="AK146" s="220" t="s">
        <v>816</v>
      </c>
      <c r="AL146" s="220" t="s">
        <v>817</v>
      </c>
      <c r="AM146" s="220" t="s">
        <v>818</v>
      </c>
      <c r="AN146" s="220" t="s">
        <v>819</v>
      </c>
      <c r="AO146" s="220" t="s">
        <v>820</v>
      </c>
      <c r="AP146" s="171" t="s">
        <v>18</v>
      </c>
      <c r="AQ146" s="194">
        <f>SUM(AT146,AW146,AZ146,BC146,BF146,BI146,BL146)</f>
        <v>73147.199999999997</v>
      </c>
      <c r="AR146" s="196">
        <f>SUM(AT146,AX146,BA146,BD146,BG146,BJ146,BM146)</f>
        <v>8978.15</v>
      </c>
      <c r="AS146" s="194">
        <f>AQ146-AR146</f>
        <v>64169.049999999996</v>
      </c>
      <c r="AT146" s="315">
        <v>0</v>
      </c>
      <c r="AU146" s="172">
        <v>0</v>
      </c>
      <c r="AV146" s="313"/>
      <c r="AW146" s="311">
        <v>0</v>
      </c>
      <c r="AX146" s="197">
        <v>0</v>
      </c>
      <c r="AY146" s="198"/>
      <c r="AZ146" s="315">
        <v>0</v>
      </c>
      <c r="BA146" s="197">
        <v>0</v>
      </c>
      <c r="BB146" s="198"/>
      <c r="BC146" s="311">
        <v>0</v>
      </c>
      <c r="BD146" s="197">
        <v>0</v>
      </c>
      <c r="BE146" s="198"/>
      <c r="BF146" s="311">
        <v>0</v>
      </c>
      <c r="BG146" s="197">
        <v>0</v>
      </c>
      <c r="BH146" s="198"/>
      <c r="BI146" s="311">
        <v>73147.199999999997</v>
      </c>
      <c r="BJ146" s="197">
        <v>0</v>
      </c>
      <c r="BK146" s="198"/>
      <c r="BL146" s="311"/>
      <c r="BM146" s="313">
        <v>8978.15</v>
      </c>
      <c r="BN146" s="194"/>
      <c r="BO146" s="250">
        <v>0</v>
      </c>
      <c r="BP146" s="362"/>
      <c r="BQ146" s="362"/>
      <c r="BR146" s="362"/>
      <c r="BS146" s="248" t="str">
        <f>AG146 &amp; BO146</f>
        <v>Прибыль направляемая на инвестиции0</v>
      </c>
      <c r="BT146" s="362"/>
      <c r="BU146" s="362"/>
      <c r="BV146" s="362"/>
      <c r="BW146" s="362"/>
      <c r="BX146" s="362"/>
      <c r="BY146" s="248" t="str">
        <f>AG146&amp;AH146</f>
        <v>Прибыль направляемая на инвестициида</v>
      </c>
      <c r="BZ146" s="249">
        <v>73147.199999999997</v>
      </c>
    </row>
    <row r="147" spans="3:78" ht="18" customHeight="1">
      <c r="C147" s="305"/>
      <c r="D147" s="368"/>
      <c r="E147" s="414"/>
      <c r="F147" s="417"/>
      <c r="G147" s="420"/>
      <c r="H147" s="380"/>
      <c r="I147" s="383"/>
      <c r="J147" s="383"/>
      <c r="K147" s="386"/>
      <c r="L147" s="389"/>
      <c r="M147" s="392"/>
      <c r="N147" s="395"/>
      <c r="O147" s="398"/>
      <c r="P147" s="411"/>
      <c r="Q147" s="404"/>
      <c r="R147" s="365"/>
      <c r="S147" s="365"/>
      <c r="T147" s="365"/>
      <c r="U147" s="365"/>
      <c r="V147" s="365"/>
      <c r="W147" s="365"/>
      <c r="X147" s="365"/>
      <c r="Y147" s="365"/>
      <c r="Z147" s="365"/>
      <c r="AA147" s="365"/>
      <c r="AB147" s="365"/>
      <c r="AC147" s="365"/>
      <c r="AD147" s="365"/>
      <c r="AE147" s="192"/>
      <c r="AF147" s="216" t="s">
        <v>118</v>
      </c>
      <c r="AG147" s="304" t="s">
        <v>221</v>
      </c>
      <c r="AH147" s="300" t="s">
        <v>18</v>
      </c>
      <c r="AI147" s="317" t="s">
        <v>815</v>
      </c>
      <c r="AJ147" s="220" t="s">
        <v>530</v>
      </c>
      <c r="AK147" s="220" t="s">
        <v>816</v>
      </c>
      <c r="AL147" s="220" t="s">
        <v>817</v>
      </c>
      <c r="AM147" s="220" t="s">
        <v>818</v>
      </c>
      <c r="AN147" s="220" t="s">
        <v>819</v>
      </c>
      <c r="AO147" s="220" t="s">
        <v>820</v>
      </c>
      <c r="AP147" s="171" t="s">
        <v>18</v>
      </c>
      <c r="AQ147" s="194">
        <f>SUM(AT147,AW147,AZ147,BC147,BF147,BI147,BL147)</f>
        <v>3849.85</v>
      </c>
      <c r="AR147" s="196">
        <f>SUM(AT147,AX147,BA147,BD147,BG147,BJ147,BM147)</f>
        <v>19153.3</v>
      </c>
      <c r="AS147" s="194">
        <f>AQ147-AR147</f>
        <v>-15303.449999999999</v>
      </c>
      <c r="AT147" s="315">
        <v>0</v>
      </c>
      <c r="AU147" s="172">
        <v>0</v>
      </c>
      <c r="AV147" s="313"/>
      <c r="AW147" s="311">
        <v>0</v>
      </c>
      <c r="AX147" s="197">
        <v>0</v>
      </c>
      <c r="AY147" s="198"/>
      <c r="AZ147" s="315">
        <v>0</v>
      </c>
      <c r="BA147" s="197">
        <v>1940</v>
      </c>
      <c r="BB147" s="198"/>
      <c r="BC147" s="311">
        <v>0</v>
      </c>
      <c r="BD147" s="197">
        <v>0</v>
      </c>
      <c r="BE147" s="198"/>
      <c r="BF147" s="311">
        <v>3849.85</v>
      </c>
      <c r="BG147" s="197"/>
      <c r="BH147" s="198"/>
      <c r="BI147" s="311">
        <v>0</v>
      </c>
      <c r="BJ147" s="197">
        <v>0</v>
      </c>
      <c r="BK147" s="198"/>
      <c r="BL147" s="311"/>
      <c r="BM147" s="313">
        <v>17213.3</v>
      </c>
      <c r="BN147" s="194"/>
      <c r="BO147" s="250">
        <v>0</v>
      </c>
      <c r="BP147" s="362"/>
      <c r="BQ147" s="362"/>
      <c r="BR147" s="362"/>
      <c r="BS147" s="248" t="str">
        <f>AG147 &amp; BO147</f>
        <v>Амортизационные отчисления0</v>
      </c>
      <c r="BT147" s="362"/>
      <c r="BU147" s="362"/>
      <c r="BV147" s="362"/>
      <c r="BW147" s="362"/>
      <c r="BX147" s="362"/>
      <c r="BY147" s="248" t="str">
        <f>AG147&amp;AH147</f>
        <v>Амортизационные отчисленияда</v>
      </c>
      <c r="BZ147" s="249">
        <v>0</v>
      </c>
    </row>
    <row r="148" spans="3:78" ht="30" customHeight="1">
      <c r="C148" s="97"/>
      <c r="D148" s="368"/>
      <c r="E148" s="414"/>
      <c r="F148" s="417"/>
      <c r="G148" s="420"/>
      <c r="H148" s="380"/>
      <c r="I148" s="383"/>
      <c r="J148" s="383"/>
      <c r="K148" s="386"/>
      <c r="L148" s="389"/>
      <c r="M148" s="392"/>
      <c r="N148" s="395"/>
      <c r="O148" s="398"/>
      <c r="P148" s="411"/>
      <c r="Q148" s="404"/>
      <c r="R148" s="365"/>
      <c r="S148" s="365"/>
      <c r="T148" s="365"/>
      <c r="U148" s="365"/>
      <c r="V148" s="365"/>
      <c r="W148" s="365"/>
      <c r="X148" s="365"/>
      <c r="Y148" s="365"/>
      <c r="Z148" s="365"/>
      <c r="AA148" s="365"/>
      <c r="AB148" s="365"/>
      <c r="AC148" s="365"/>
      <c r="AD148" s="365"/>
      <c r="AE148" s="325" t="s">
        <v>1008</v>
      </c>
      <c r="AF148" s="216" t="s">
        <v>119</v>
      </c>
      <c r="AG148" s="195" t="s">
        <v>226</v>
      </c>
      <c r="AH148" s="300" t="s">
        <v>18</v>
      </c>
      <c r="AI148" s="317" t="s">
        <v>815</v>
      </c>
      <c r="AJ148" s="220"/>
      <c r="AK148" s="220"/>
      <c r="AL148" s="220"/>
      <c r="AM148" s="220"/>
      <c r="AN148" s="220"/>
      <c r="AO148" s="220"/>
      <c r="AP148" s="171" t="s">
        <v>18</v>
      </c>
      <c r="AQ148" s="194">
        <f>SUM(AT148,AW148,AZ148,BC148,BF148,BI148,BL148)</f>
        <v>0</v>
      </c>
      <c r="AR148" s="196">
        <f>SUM(AT148,AX148,BA148,BD148,BG148,BJ148,BM148)</f>
        <v>2824.56</v>
      </c>
      <c r="AS148" s="194">
        <f>AQ148-AR148</f>
        <v>-2824.56</v>
      </c>
      <c r="AT148" s="315"/>
      <c r="AU148" s="172">
        <v>0</v>
      </c>
      <c r="AV148" s="240"/>
      <c r="AW148" s="311"/>
      <c r="AX148" s="197"/>
      <c r="AY148" s="198">
        <f>AW148-AX148</f>
        <v>0</v>
      </c>
      <c r="AZ148" s="315"/>
      <c r="BA148" s="197"/>
      <c r="BB148" s="198">
        <f>AZ148-BA148</f>
        <v>0</v>
      </c>
      <c r="BC148" s="311"/>
      <c r="BD148" s="197"/>
      <c r="BE148" s="198">
        <f>BC148-BD148</f>
        <v>0</v>
      </c>
      <c r="BF148" s="311"/>
      <c r="BG148" s="197"/>
      <c r="BH148" s="198">
        <f>BF148-BG148</f>
        <v>0</v>
      </c>
      <c r="BI148" s="311"/>
      <c r="BJ148" s="197">
        <v>0</v>
      </c>
      <c r="BK148" s="198">
        <f>BI148-BJ148</f>
        <v>0</v>
      </c>
      <c r="BL148" s="311"/>
      <c r="BM148" s="313">
        <v>2824.56</v>
      </c>
      <c r="BN148" s="194">
        <f>BL148-BM148</f>
        <v>-2824.56</v>
      </c>
      <c r="BO148" s="250">
        <v>0</v>
      </c>
      <c r="BP148" s="362"/>
      <c r="BQ148" s="362"/>
      <c r="BR148" s="362"/>
      <c r="BS148" s="248" t="str">
        <f>AG148 &amp; BO148</f>
        <v>Кредиты0</v>
      </c>
      <c r="BT148" s="362"/>
      <c r="BU148" s="362"/>
      <c r="BV148" s="362"/>
      <c r="BW148" s="362"/>
      <c r="BX148" s="362"/>
      <c r="BY148" s="248" t="str">
        <f>AG148&amp;AH148</f>
        <v>Кредитыда</v>
      </c>
      <c r="BZ148" s="249"/>
    </row>
    <row r="149" spans="3:78" ht="15" customHeight="1">
      <c r="C149" s="305" t="s">
        <v>941</v>
      </c>
      <c r="D149" s="368"/>
      <c r="E149" s="414"/>
      <c r="F149" s="417"/>
      <c r="G149" s="420"/>
      <c r="H149" s="380"/>
      <c r="I149" s="383"/>
      <c r="J149" s="383"/>
      <c r="K149" s="386"/>
      <c r="L149" s="389"/>
      <c r="M149" s="392"/>
      <c r="N149" s="396"/>
      <c r="O149" s="399"/>
      <c r="P149" s="412"/>
      <c r="Q149" s="405"/>
      <c r="R149" s="366"/>
      <c r="S149" s="366"/>
      <c r="T149" s="366"/>
      <c r="U149" s="366"/>
      <c r="V149" s="366"/>
      <c r="W149" s="366"/>
      <c r="X149" s="366"/>
      <c r="Y149" s="366"/>
      <c r="Z149" s="366"/>
      <c r="AA149" s="366"/>
      <c r="AB149" s="366"/>
      <c r="AC149" s="366"/>
      <c r="AD149" s="366"/>
      <c r="AE149" s="278" t="s">
        <v>377</v>
      </c>
      <c r="AF149" s="202"/>
      <c r="AG149" s="222" t="s">
        <v>24</v>
      </c>
      <c r="AH149" s="222"/>
      <c r="AI149" s="222"/>
      <c r="AJ149" s="222"/>
      <c r="AK149" s="222"/>
      <c r="AL149" s="222"/>
      <c r="AM149" s="222"/>
      <c r="AN149" s="222"/>
      <c r="AO149" s="222"/>
      <c r="AP149" s="167"/>
      <c r="AQ149" s="168"/>
      <c r="AR149" s="168"/>
      <c r="AS149" s="168"/>
      <c r="AT149" s="168"/>
      <c r="AU149" s="168"/>
      <c r="AV149" s="168"/>
      <c r="AW149" s="168"/>
      <c r="AX149" s="168"/>
      <c r="AY149" s="168"/>
      <c r="AZ149" s="168"/>
      <c r="BA149" s="168"/>
      <c r="BB149" s="168"/>
      <c r="BC149" s="168"/>
      <c r="BD149" s="168"/>
      <c r="BE149" s="168"/>
      <c r="BF149" s="168"/>
      <c r="BG149" s="168"/>
      <c r="BH149" s="168"/>
      <c r="BI149" s="168"/>
      <c r="BJ149" s="168"/>
      <c r="BK149" s="168"/>
      <c r="BL149" s="168"/>
      <c r="BM149" s="168"/>
      <c r="BN149" s="169"/>
      <c r="BO149" s="250"/>
      <c r="BP149" s="362"/>
      <c r="BQ149" s="362"/>
      <c r="BR149" s="362"/>
      <c r="BS149" s="249"/>
      <c r="BT149" s="362"/>
      <c r="BU149" s="362"/>
      <c r="BV149" s="362"/>
      <c r="BW149" s="362"/>
      <c r="BX149" s="362"/>
      <c r="BY149" s="249"/>
    </row>
    <row r="150" spans="3:78" ht="15" customHeight="1" thickBot="1">
      <c r="C150" s="306" t="s">
        <v>940</v>
      </c>
      <c r="D150" s="369"/>
      <c r="E150" s="415"/>
      <c r="F150" s="418"/>
      <c r="G150" s="421"/>
      <c r="H150" s="381"/>
      <c r="I150" s="384"/>
      <c r="J150" s="384"/>
      <c r="K150" s="387"/>
      <c r="L150" s="390"/>
      <c r="M150" s="393"/>
      <c r="N150" s="279" t="s">
        <v>378</v>
      </c>
      <c r="O150" s="211"/>
      <c r="P150" s="363" t="s">
        <v>282</v>
      </c>
      <c r="Q150" s="363"/>
      <c r="R150" s="170"/>
      <c r="S150" s="170"/>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6"/>
      <c r="BO150" s="250"/>
      <c r="BP150" s="249"/>
      <c r="BQ150" s="249"/>
      <c r="BR150" s="249"/>
      <c r="BS150" s="249"/>
      <c r="BT150" s="249"/>
      <c r="BU150" s="249"/>
      <c r="BY150" s="249"/>
    </row>
    <row r="151" spans="3:78" ht="11.25" customHeight="1">
      <c r="C151" s="97"/>
      <c r="D151" s="367">
        <v>19</v>
      </c>
      <c r="E151" s="413" t="s">
        <v>199</v>
      </c>
      <c r="F151" s="416" t="s">
        <v>210</v>
      </c>
      <c r="G151" s="419" t="s">
        <v>959</v>
      </c>
      <c r="H151" s="422" t="s">
        <v>825</v>
      </c>
      <c r="I151" s="422" t="s">
        <v>825</v>
      </c>
      <c r="J151" s="422" t="s">
        <v>766</v>
      </c>
      <c r="K151" s="385">
        <v>9</v>
      </c>
      <c r="L151" s="388" t="s">
        <v>11</v>
      </c>
      <c r="M151" s="391">
        <v>0</v>
      </c>
      <c r="N151" s="162"/>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1"/>
      <c r="BO151" s="250"/>
      <c r="BP151" s="249"/>
      <c r="BQ151" s="249"/>
      <c r="BR151" s="249"/>
      <c r="BS151" s="249"/>
      <c r="BT151" s="249"/>
      <c r="BU151" s="249"/>
      <c r="BY151" s="249"/>
    </row>
    <row r="152" spans="3:78" ht="11.25" customHeight="1">
      <c r="C152" s="305"/>
      <c r="D152" s="368"/>
      <c r="E152" s="414"/>
      <c r="F152" s="417"/>
      <c r="G152" s="420"/>
      <c r="H152" s="380"/>
      <c r="I152" s="383"/>
      <c r="J152" s="383"/>
      <c r="K152" s="386"/>
      <c r="L152" s="389"/>
      <c r="M152" s="392"/>
      <c r="N152" s="394"/>
      <c r="O152" s="397">
        <v>1</v>
      </c>
      <c r="P152" s="410" t="s">
        <v>966</v>
      </c>
      <c r="Q152" s="409"/>
      <c r="R152" s="364"/>
      <c r="S152" s="364"/>
      <c r="T152" s="364"/>
      <c r="U152" s="364"/>
      <c r="V152" s="364"/>
      <c r="W152" s="364"/>
      <c r="X152" s="364"/>
      <c r="Y152" s="364"/>
      <c r="Z152" s="364"/>
      <c r="AA152" s="364"/>
      <c r="AB152" s="364"/>
      <c r="AC152" s="364"/>
      <c r="AD152" s="364"/>
      <c r="AE152" s="208"/>
      <c r="AF152" s="219"/>
      <c r="AG152" s="218"/>
      <c r="AH152" s="218"/>
      <c r="AI152" s="218"/>
      <c r="AJ152" s="218"/>
      <c r="AK152" s="218"/>
      <c r="AL152" s="218"/>
      <c r="AM152" s="218"/>
      <c r="AN152" s="218"/>
      <c r="AO152" s="218"/>
      <c r="AP152" s="163"/>
      <c r="AQ152" s="163"/>
      <c r="AR152" s="163"/>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4"/>
      <c r="BO152" s="250"/>
      <c r="BP152" s="362"/>
      <c r="BQ152" s="362"/>
      <c r="BR152" s="362"/>
      <c r="BS152" s="249"/>
      <c r="BT152" s="362"/>
      <c r="BU152" s="362"/>
      <c r="BV152" s="362"/>
      <c r="BW152" s="362"/>
      <c r="BX152" s="362"/>
      <c r="BY152" s="249"/>
    </row>
    <row r="153" spans="3:78" ht="16.5" customHeight="1">
      <c r="C153" s="305"/>
      <c r="D153" s="368"/>
      <c r="E153" s="414"/>
      <c r="F153" s="417"/>
      <c r="G153" s="420"/>
      <c r="H153" s="380"/>
      <c r="I153" s="383"/>
      <c r="J153" s="383"/>
      <c r="K153" s="386"/>
      <c r="L153" s="389"/>
      <c r="M153" s="392"/>
      <c r="N153" s="395"/>
      <c r="O153" s="398"/>
      <c r="P153" s="411"/>
      <c r="Q153" s="404"/>
      <c r="R153" s="365"/>
      <c r="S153" s="365"/>
      <c r="T153" s="365"/>
      <c r="U153" s="365"/>
      <c r="V153" s="365"/>
      <c r="W153" s="365"/>
      <c r="X153" s="365"/>
      <c r="Y153" s="365"/>
      <c r="Z153" s="365"/>
      <c r="AA153" s="365"/>
      <c r="AB153" s="365"/>
      <c r="AC153" s="365"/>
      <c r="AD153" s="365"/>
      <c r="AE153" s="192"/>
      <c r="AF153" s="216" t="s">
        <v>268</v>
      </c>
      <c r="AG153" s="304" t="s">
        <v>226</v>
      </c>
      <c r="AH153" s="300" t="s">
        <v>18</v>
      </c>
      <c r="AI153" s="317" t="s">
        <v>815</v>
      </c>
      <c r="AJ153" s="220" t="s">
        <v>530</v>
      </c>
      <c r="AK153" s="220" t="s">
        <v>816</v>
      </c>
      <c r="AL153" s="220" t="s">
        <v>817</v>
      </c>
      <c r="AM153" s="220" t="s">
        <v>818</v>
      </c>
      <c r="AN153" s="220" t="s">
        <v>819</v>
      </c>
      <c r="AO153" s="220" t="s">
        <v>820</v>
      </c>
      <c r="AP153" s="171" t="s">
        <v>18</v>
      </c>
      <c r="AQ153" s="194">
        <f>SUM(AT153,AW153,AZ153,BC153,BF153,BI153,BL153)</f>
        <v>56235.600000000006</v>
      </c>
      <c r="AR153" s="196">
        <f>SUM(AT153,AX153,BA153,BD153,BG153,BJ153,BM153)</f>
        <v>3201.35</v>
      </c>
      <c r="AS153" s="194">
        <f>AQ153-AR153</f>
        <v>53034.250000000007</v>
      </c>
      <c r="AT153" s="315">
        <v>0</v>
      </c>
      <c r="AU153" s="172">
        <v>0</v>
      </c>
      <c r="AV153" s="313"/>
      <c r="AW153" s="311">
        <v>3584.3</v>
      </c>
      <c r="AX153" s="197">
        <v>3201.35</v>
      </c>
      <c r="AY153" s="198"/>
      <c r="AZ153" s="315">
        <v>0</v>
      </c>
      <c r="BA153" s="197">
        <v>0</v>
      </c>
      <c r="BB153" s="198"/>
      <c r="BC153" s="311">
        <v>19864.080000000002</v>
      </c>
      <c r="BD153" s="197"/>
      <c r="BE153" s="198"/>
      <c r="BF153" s="311">
        <v>10086.66</v>
      </c>
      <c r="BG153" s="197"/>
      <c r="BH153" s="198"/>
      <c r="BI153" s="311">
        <v>22700.560000000001</v>
      </c>
      <c r="BJ153" s="197"/>
      <c r="BK153" s="198"/>
      <c r="BL153" s="311"/>
      <c r="BM153" s="313"/>
      <c r="BN153" s="194"/>
      <c r="BO153" s="250">
        <v>0</v>
      </c>
      <c r="BP153" s="362"/>
      <c r="BQ153" s="362"/>
      <c r="BR153" s="362"/>
      <c r="BS153" s="248" t="str">
        <f>AG153 &amp; BO153</f>
        <v>Кредиты0</v>
      </c>
      <c r="BT153" s="362"/>
      <c r="BU153" s="362"/>
      <c r="BV153" s="362"/>
      <c r="BW153" s="362"/>
      <c r="BX153" s="362"/>
      <c r="BY153" s="248" t="str">
        <f>AG153&amp;AH153</f>
        <v>Кредитыда</v>
      </c>
      <c r="BZ153" s="249">
        <v>22700.560000000001</v>
      </c>
    </row>
    <row r="154" spans="3:78" ht="22.5" customHeight="1">
      <c r="C154" s="305"/>
      <c r="D154" s="368"/>
      <c r="E154" s="414"/>
      <c r="F154" s="417"/>
      <c r="G154" s="420"/>
      <c r="H154" s="380"/>
      <c r="I154" s="383"/>
      <c r="J154" s="383"/>
      <c r="K154" s="386"/>
      <c r="L154" s="389"/>
      <c r="M154" s="392"/>
      <c r="N154" s="395"/>
      <c r="O154" s="398"/>
      <c r="P154" s="411"/>
      <c r="Q154" s="404"/>
      <c r="R154" s="365"/>
      <c r="S154" s="365"/>
      <c r="T154" s="365"/>
      <c r="U154" s="365"/>
      <c r="V154" s="365"/>
      <c r="W154" s="365"/>
      <c r="X154" s="365"/>
      <c r="Y154" s="365"/>
      <c r="Z154" s="365"/>
      <c r="AA154" s="365"/>
      <c r="AB154" s="365"/>
      <c r="AC154" s="365"/>
      <c r="AD154" s="365"/>
      <c r="AE154" s="192"/>
      <c r="AF154" s="216" t="s">
        <v>118</v>
      </c>
      <c r="AG154" s="304" t="s">
        <v>221</v>
      </c>
      <c r="AH154" s="300" t="s">
        <v>18</v>
      </c>
      <c r="AI154" s="317" t="s">
        <v>815</v>
      </c>
      <c r="AJ154" s="220" t="s">
        <v>530</v>
      </c>
      <c r="AK154" s="220" t="s">
        <v>816</v>
      </c>
      <c r="AL154" s="220" t="s">
        <v>817</v>
      </c>
      <c r="AM154" s="220" t="s">
        <v>818</v>
      </c>
      <c r="AN154" s="220" t="s">
        <v>819</v>
      </c>
      <c r="AO154" s="220" t="s">
        <v>820</v>
      </c>
      <c r="AP154" s="171" t="s">
        <v>18</v>
      </c>
      <c r="AQ154" s="194">
        <f>SUM(AT154,AW154,AZ154,BC154,BF154,BI154,BL154)</f>
        <v>15450.38</v>
      </c>
      <c r="AR154" s="196">
        <f>SUM(AT154,AX154,BA154,BD154,BG154,BJ154,BM154)</f>
        <v>9208.65</v>
      </c>
      <c r="AS154" s="194">
        <f>AQ154-AR154</f>
        <v>6241.73</v>
      </c>
      <c r="AT154" s="315">
        <v>0</v>
      </c>
      <c r="AU154" s="172">
        <v>0</v>
      </c>
      <c r="AV154" s="313"/>
      <c r="AW154" s="311">
        <v>0</v>
      </c>
      <c r="AX154" s="197">
        <v>0</v>
      </c>
      <c r="AY154" s="198"/>
      <c r="AZ154" s="315">
        <v>0</v>
      </c>
      <c r="BA154" s="197">
        <v>0</v>
      </c>
      <c r="BB154" s="198"/>
      <c r="BC154" s="311">
        <v>2836.48</v>
      </c>
      <c r="BD154" s="197"/>
      <c r="BE154" s="198"/>
      <c r="BF154" s="311">
        <v>12613.9</v>
      </c>
      <c r="BG154" s="197"/>
      <c r="BH154" s="198"/>
      <c r="BI154" s="311">
        <v>0</v>
      </c>
      <c r="BJ154" s="197"/>
      <c r="BK154" s="198"/>
      <c r="BL154" s="311"/>
      <c r="BM154" s="313">
        <f>1771.86+7436.79</f>
        <v>9208.65</v>
      </c>
      <c r="BN154" s="194"/>
      <c r="BO154" s="250">
        <v>0</v>
      </c>
      <c r="BP154" s="362"/>
      <c r="BQ154" s="362"/>
      <c r="BR154" s="362"/>
      <c r="BS154" s="248" t="str">
        <f>AG154 &amp; BO154</f>
        <v>Амортизационные отчисления0</v>
      </c>
      <c r="BT154" s="362"/>
      <c r="BU154" s="362"/>
      <c r="BV154" s="362"/>
      <c r="BW154" s="362"/>
      <c r="BX154" s="362"/>
      <c r="BY154" s="248" t="str">
        <f>AG154&amp;AH154</f>
        <v>Амортизационные отчисленияда</v>
      </c>
      <c r="BZ154" s="249">
        <v>0</v>
      </c>
    </row>
    <row r="155" spans="3:78" ht="15" customHeight="1">
      <c r="C155" s="305" t="s">
        <v>941</v>
      </c>
      <c r="D155" s="368"/>
      <c r="E155" s="414"/>
      <c r="F155" s="417"/>
      <c r="G155" s="420"/>
      <c r="H155" s="380"/>
      <c r="I155" s="383"/>
      <c r="J155" s="383"/>
      <c r="K155" s="386"/>
      <c r="L155" s="389"/>
      <c r="M155" s="392"/>
      <c r="N155" s="396"/>
      <c r="O155" s="399"/>
      <c r="P155" s="412"/>
      <c r="Q155" s="405"/>
      <c r="R155" s="366"/>
      <c r="S155" s="366"/>
      <c r="T155" s="366"/>
      <c r="U155" s="366"/>
      <c r="V155" s="366"/>
      <c r="W155" s="366"/>
      <c r="X155" s="366"/>
      <c r="Y155" s="366"/>
      <c r="Z155" s="366"/>
      <c r="AA155" s="366"/>
      <c r="AB155" s="366"/>
      <c r="AC155" s="366"/>
      <c r="AD155" s="366"/>
      <c r="AE155" s="278" t="s">
        <v>377</v>
      </c>
      <c r="AF155" s="202"/>
      <c r="AG155" s="222" t="s">
        <v>24</v>
      </c>
      <c r="AH155" s="222"/>
      <c r="AI155" s="222"/>
      <c r="AJ155" s="222"/>
      <c r="AK155" s="222"/>
      <c r="AL155" s="222"/>
      <c r="AM155" s="222"/>
      <c r="AN155" s="222"/>
      <c r="AO155" s="222"/>
      <c r="AP155" s="167"/>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8"/>
      <c r="BN155" s="169"/>
      <c r="BO155" s="250"/>
      <c r="BP155" s="362"/>
      <c r="BQ155" s="362"/>
      <c r="BR155" s="362"/>
      <c r="BS155" s="249"/>
      <c r="BT155" s="362"/>
      <c r="BU155" s="362"/>
      <c r="BV155" s="362"/>
      <c r="BW155" s="362"/>
      <c r="BX155" s="362"/>
      <c r="BY155" s="249"/>
    </row>
    <row r="156" spans="3:78" ht="15" customHeight="1" thickBot="1">
      <c r="C156" s="306" t="s">
        <v>940</v>
      </c>
      <c r="D156" s="369"/>
      <c r="E156" s="415"/>
      <c r="F156" s="418"/>
      <c r="G156" s="421"/>
      <c r="H156" s="381"/>
      <c r="I156" s="384"/>
      <c r="J156" s="384"/>
      <c r="K156" s="387"/>
      <c r="L156" s="390"/>
      <c r="M156" s="393"/>
      <c r="N156" s="279" t="s">
        <v>378</v>
      </c>
      <c r="O156" s="211"/>
      <c r="P156" s="363" t="s">
        <v>282</v>
      </c>
      <c r="Q156" s="363"/>
      <c r="R156" s="170"/>
      <c r="S156" s="170"/>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6"/>
      <c r="BO156" s="250"/>
      <c r="BP156" s="249"/>
      <c r="BQ156" s="249"/>
      <c r="BR156" s="249"/>
      <c r="BS156" s="249"/>
      <c r="BT156" s="249"/>
      <c r="BU156" s="249"/>
      <c r="BY156" s="249"/>
    </row>
    <row r="157" spans="3:78" ht="11.25" customHeight="1">
      <c r="C157" s="97"/>
      <c r="D157" s="367">
        <v>20</v>
      </c>
      <c r="E157" s="413" t="s">
        <v>199</v>
      </c>
      <c r="F157" s="416" t="s">
        <v>210</v>
      </c>
      <c r="G157" s="419" t="s">
        <v>960</v>
      </c>
      <c r="H157" s="422" t="s">
        <v>825</v>
      </c>
      <c r="I157" s="422" t="s">
        <v>825</v>
      </c>
      <c r="J157" s="422" t="s">
        <v>766</v>
      </c>
      <c r="K157" s="385">
        <v>0</v>
      </c>
      <c r="L157" s="388" t="s">
        <v>273</v>
      </c>
      <c r="M157" s="391">
        <v>0</v>
      </c>
      <c r="N157" s="162"/>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1"/>
      <c r="BO157" s="250"/>
      <c r="BP157" s="249"/>
      <c r="BQ157" s="249"/>
      <c r="BR157" s="249"/>
      <c r="BS157" s="249"/>
      <c r="BT157" s="249"/>
      <c r="BU157" s="249"/>
      <c r="BY157" s="249"/>
    </row>
    <row r="158" spans="3:78" ht="11.25" customHeight="1">
      <c r="C158" s="305"/>
      <c r="D158" s="368"/>
      <c r="E158" s="414"/>
      <c r="F158" s="417"/>
      <c r="G158" s="420"/>
      <c r="H158" s="380"/>
      <c r="I158" s="383"/>
      <c r="J158" s="383"/>
      <c r="K158" s="386"/>
      <c r="L158" s="389"/>
      <c r="M158" s="392"/>
      <c r="N158" s="394"/>
      <c r="O158" s="397">
        <v>1</v>
      </c>
      <c r="P158" s="410" t="s">
        <v>966</v>
      </c>
      <c r="Q158" s="409"/>
      <c r="R158" s="364"/>
      <c r="S158" s="364"/>
      <c r="T158" s="364"/>
      <c r="U158" s="364"/>
      <c r="V158" s="364"/>
      <c r="W158" s="364"/>
      <c r="X158" s="364"/>
      <c r="Y158" s="364"/>
      <c r="Z158" s="364"/>
      <c r="AA158" s="364"/>
      <c r="AB158" s="364"/>
      <c r="AC158" s="364"/>
      <c r="AD158" s="364"/>
      <c r="AE158" s="208"/>
      <c r="AF158" s="219"/>
      <c r="AG158" s="218"/>
      <c r="AH158" s="218"/>
      <c r="AI158" s="218"/>
      <c r="AJ158" s="218"/>
      <c r="AK158" s="218"/>
      <c r="AL158" s="218"/>
      <c r="AM158" s="218"/>
      <c r="AN158" s="218"/>
      <c r="AO158" s="218"/>
      <c r="AP158" s="163"/>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63"/>
      <c r="BM158" s="163"/>
      <c r="BN158" s="164"/>
      <c r="BO158" s="250"/>
      <c r="BP158" s="362"/>
      <c r="BQ158" s="362"/>
      <c r="BR158" s="362"/>
      <c r="BS158" s="249"/>
      <c r="BT158" s="362"/>
      <c r="BU158" s="362"/>
      <c r="BV158" s="362"/>
      <c r="BW158" s="362"/>
      <c r="BX158" s="362"/>
      <c r="BY158" s="249"/>
    </row>
    <row r="159" spans="3:78" ht="19.5" customHeight="1">
      <c r="C159" s="305"/>
      <c r="D159" s="368"/>
      <c r="E159" s="414"/>
      <c r="F159" s="417"/>
      <c r="G159" s="420"/>
      <c r="H159" s="380"/>
      <c r="I159" s="383"/>
      <c r="J159" s="383"/>
      <c r="K159" s="386"/>
      <c r="L159" s="389"/>
      <c r="M159" s="392"/>
      <c r="N159" s="395"/>
      <c r="O159" s="398"/>
      <c r="P159" s="411"/>
      <c r="Q159" s="404"/>
      <c r="R159" s="365"/>
      <c r="S159" s="365"/>
      <c r="T159" s="365"/>
      <c r="U159" s="365"/>
      <c r="V159" s="365"/>
      <c r="W159" s="365"/>
      <c r="X159" s="365"/>
      <c r="Y159" s="365"/>
      <c r="Z159" s="365"/>
      <c r="AA159" s="365"/>
      <c r="AB159" s="365"/>
      <c r="AC159" s="365"/>
      <c r="AD159" s="365"/>
      <c r="AE159" s="192"/>
      <c r="AF159" s="216" t="s">
        <v>268</v>
      </c>
      <c r="AG159" s="304" t="s">
        <v>240</v>
      </c>
      <c r="AH159" s="300" t="s">
        <v>18</v>
      </c>
      <c r="AI159" s="317" t="s">
        <v>815</v>
      </c>
      <c r="AJ159" s="220" t="s">
        <v>530</v>
      </c>
      <c r="AK159" s="220" t="s">
        <v>816</v>
      </c>
      <c r="AL159" s="220" t="s">
        <v>817</v>
      </c>
      <c r="AM159" s="220" t="s">
        <v>818</v>
      </c>
      <c r="AN159" s="220" t="s">
        <v>819</v>
      </c>
      <c r="AO159" s="220" t="s">
        <v>820</v>
      </c>
      <c r="AP159" s="171" t="s">
        <v>18</v>
      </c>
      <c r="AQ159" s="194">
        <f>SUM(AT159,AW159,AZ159,BC159,BF159,BI159,BL159)</f>
        <v>2658.64</v>
      </c>
      <c r="AR159" s="196">
        <f>SUM(AT159,AX159,BA159,BD159,BG159,BJ159,BM159)</f>
        <v>0</v>
      </c>
      <c r="AS159" s="194">
        <f>AQ159-AR159</f>
        <v>2658.64</v>
      </c>
      <c r="AT159" s="315">
        <v>0</v>
      </c>
      <c r="AU159" s="172">
        <v>0</v>
      </c>
      <c r="AV159" s="313"/>
      <c r="AW159" s="311">
        <v>2658.64</v>
      </c>
      <c r="AX159" s="197">
        <v>0</v>
      </c>
      <c r="AY159" s="198"/>
      <c r="AZ159" s="315">
        <v>0</v>
      </c>
      <c r="BA159" s="197">
        <v>0</v>
      </c>
      <c r="BB159" s="198"/>
      <c r="BC159" s="311">
        <v>0</v>
      </c>
      <c r="BD159" s="197">
        <v>0</v>
      </c>
      <c r="BE159" s="198"/>
      <c r="BF159" s="311">
        <v>0</v>
      </c>
      <c r="BG159" s="197">
        <v>0</v>
      </c>
      <c r="BH159" s="198"/>
      <c r="BI159" s="311">
        <v>0</v>
      </c>
      <c r="BJ159" s="197">
        <v>0</v>
      </c>
      <c r="BK159" s="198"/>
      <c r="BL159" s="311"/>
      <c r="BM159" s="313"/>
      <c r="BN159" s="194"/>
      <c r="BO159" s="250">
        <v>0</v>
      </c>
      <c r="BP159" s="362"/>
      <c r="BQ159" s="362"/>
      <c r="BR159" s="362"/>
      <c r="BS159" s="248" t="str">
        <f>AG159 &amp; BO159</f>
        <v>Прибыль направляемая на инвестиции0</v>
      </c>
      <c r="BT159" s="362"/>
      <c r="BU159" s="362"/>
      <c r="BV159" s="362"/>
      <c r="BW159" s="362"/>
      <c r="BX159" s="362"/>
      <c r="BY159" s="248" t="str">
        <f>AG159&amp;AH159</f>
        <v>Прибыль направляемая на инвестициида</v>
      </c>
      <c r="BZ159" s="249">
        <v>0</v>
      </c>
    </row>
    <row r="160" spans="3:78" ht="19.5" customHeight="1">
      <c r="C160" s="305"/>
      <c r="D160" s="368"/>
      <c r="E160" s="414"/>
      <c r="F160" s="417"/>
      <c r="G160" s="420"/>
      <c r="H160" s="380"/>
      <c r="I160" s="383"/>
      <c r="J160" s="383"/>
      <c r="K160" s="386"/>
      <c r="L160" s="389"/>
      <c r="M160" s="392"/>
      <c r="N160" s="395"/>
      <c r="O160" s="398"/>
      <c r="P160" s="411"/>
      <c r="Q160" s="404"/>
      <c r="R160" s="365"/>
      <c r="S160" s="365"/>
      <c r="T160" s="365"/>
      <c r="U160" s="365"/>
      <c r="V160" s="365"/>
      <c r="W160" s="365"/>
      <c r="X160" s="365"/>
      <c r="Y160" s="365"/>
      <c r="Z160" s="365"/>
      <c r="AA160" s="365"/>
      <c r="AB160" s="365"/>
      <c r="AC160" s="365"/>
      <c r="AD160" s="365"/>
      <c r="AE160" s="192"/>
      <c r="AF160" s="216" t="s">
        <v>118</v>
      </c>
      <c r="AG160" s="304" t="s">
        <v>221</v>
      </c>
      <c r="AH160" s="300" t="s">
        <v>18</v>
      </c>
      <c r="AI160" s="317" t="s">
        <v>815</v>
      </c>
      <c r="AJ160" s="220" t="s">
        <v>530</v>
      </c>
      <c r="AK160" s="220" t="s">
        <v>816</v>
      </c>
      <c r="AL160" s="220" t="s">
        <v>817</v>
      </c>
      <c r="AM160" s="220" t="s">
        <v>818</v>
      </c>
      <c r="AN160" s="220" t="s">
        <v>819</v>
      </c>
      <c r="AO160" s="220" t="s">
        <v>820</v>
      </c>
      <c r="AP160" s="171" t="s">
        <v>18</v>
      </c>
      <c r="AQ160" s="194">
        <f>SUM(AT160,AW160,AZ160,BC160,BF160,BI160,BL160)</f>
        <v>50514.09</v>
      </c>
      <c r="AR160" s="196">
        <f>SUM(AT160,AX160,BA160,BD160,BG160,BJ160,BM160)</f>
        <v>0</v>
      </c>
      <c r="AS160" s="194">
        <f>AQ160-AR160</f>
        <v>50514.09</v>
      </c>
      <c r="AT160" s="315">
        <v>0</v>
      </c>
      <c r="AU160" s="172">
        <v>0</v>
      </c>
      <c r="AV160" s="313"/>
      <c r="AW160" s="311">
        <v>0</v>
      </c>
      <c r="AX160" s="197">
        <v>0</v>
      </c>
      <c r="AY160" s="198"/>
      <c r="AZ160" s="315">
        <v>0</v>
      </c>
      <c r="BA160" s="197">
        <v>0</v>
      </c>
      <c r="BB160" s="198"/>
      <c r="BC160" s="311">
        <v>16838.035</v>
      </c>
      <c r="BD160" s="197"/>
      <c r="BE160" s="198"/>
      <c r="BF160" s="311">
        <v>16838.025000000001</v>
      </c>
      <c r="BG160" s="197"/>
      <c r="BH160" s="198"/>
      <c r="BI160" s="311">
        <v>16838.03</v>
      </c>
      <c r="BJ160" s="197"/>
      <c r="BK160" s="198"/>
      <c r="BL160" s="311"/>
      <c r="BM160" s="313"/>
      <c r="BN160" s="194"/>
      <c r="BO160" s="250">
        <v>0</v>
      </c>
      <c r="BP160" s="362"/>
      <c r="BQ160" s="362"/>
      <c r="BR160" s="362"/>
      <c r="BS160" s="248" t="str">
        <f>AG160 &amp; BO160</f>
        <v>Амортизационные отчисления0</v>
      </c>
      <c r="BT160" s="362"/>
      <c r="BU160" s="362"/>
      <c r="BV160" s="362"/>
      <c r="BW160" s="362"/>
      <c r="BX160" s="362"/>
      <c r="BY160" s="248" t="str">
        <f>AG160&amp;AH160</f>
        <v>Амортизационные отчисленияда</v>
      </c>
      <c r="BZ160" s="249">
        <v>16838.03</v>
      </c>
    </row>
    <row r="161" spans="3:78" ht="15" customHeight="1">
      <c r="C161" s="305" t="s">
        <v>941</v>
      </c>
      <c r="D161" s="368"/>
      <c r="E161" s="414"/>
      <c r="F161" s="417"/>
      <c r="G161" s="420"/>
      <c r="H161" s="380"/>
      <c r="I161" s="383"/>
      <c r="J161" s="383"/>
      <c r="K161" s="386"/>
      <c r="L161" s="389"/>
      <c r="M161" s="392"/>
      <c r="N161" s="396"/>
      <c r="O161" s="399"/>
      <c r="P161" s="412"/>
      <c r="Q161" s="405"/>
      <c r="R161" s="366"/>
      <c r="S161" s="366"/>
      <c r="T161" s="366"/>
      <c r="U161" s="366"/>
      <c r="V161" s="366"/>
      <c r="W161" s="366"/>
      <c r="X161" s="366"/>
      <c r="Y161" s="366"/>
      <c r="Z161" s="366"/>
      <c r="AA161" s="366"/>
      <c r="AB161" s="366"/>
      <c r="AC161" s="366"/>
      <c r="AD161" s="366"/>
      <c r="AE161" s="278" t="s">
        <v>377</v>
      </c>
      <c r="AF161" s="202"/>
      <c r="AG161" s="222" t="s">
        <v>24</v>
      </c>
      <c r="AH161" s="222"/>
      <c r="AI161" s="222"/>
      <c r="AJ161" s="222"/>
      <c r="AK161" s="222"/>
      <c r="AL161" s="222"/>
      <c r="AM161" s="222"/>
      <c r="AN161" s="222"/>
      <c r="AO161" s="222"/>
      <c r="AP161" s="167"/>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9"/>
      <c r="BO161" s="250"/>
      <c r="BP161" s="362"/>
      <c r="BQ161" s="362"/>
      <c r="BR161" s="362"/>
      <c r="BS161" s="249"/>
      <c r="BT161" s="362"/>
      <c r="BU161" s="362"/>
      <c r="BV161" s="362"/>
      <c r="BW161" s="362"/>
      <c r="BX161" s="362"/>
      <c r="BY161" s="249"/>
    </row>
    <row r="162" spans="3:78" ht="15" customHeight="1" thickBot="1">
      <c r="C162" s="306" t="s">
        <v>940</v>
      </c>
      <c r="D162" s="369"/>
      <c r="E162" s="415"/>
      <c r="F162" s="418"/>
      <c r="G162" s="421"/>
      <c r="H162" s="381"/>
      <c r="I162" s="384"/>
      <c r="J162" s="384"/>
      <c r="K162" s="387"/>
      <c r="L162" s="390"/>
      <c r="M162" s="393"/>
      <c r="N162" s="279" t="s">
        <v>378</v>
      </c>
      <c r="O162" s="211"/>
      <c r="P162" s="363" t="s">
        <v>282</v>
      </c>
      <c r="Q162" s="363"/>
      <c r="R162" s="170"/>
      <c r="S162" s="170"/>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6"/>
      <c r="BO162" s="250"/>
      <c r="BP162" s="249"/>
      <c r="BQ162" s="249"/>
      <c r="BR162" s="249"/>
      <c r="BS162" s="249"/>
      <c r="BT162" s="249"/>
      <c r="BU162" s="249"/>
      <c r="BY162" s="249"/>
    </row>
    <row r="163" spans="3:78" ht="11.25" customHeight="1">
      <c r="C163" s="97"/>
      <c r="D163" s="367">
        <v>21</v>
      </c>
      <c r="E163" s="413" t="s">
        <v>199</v>
      </c>
      <c r="F163" s="416" t="s">
        <v>210</v>
      </c>
      <c r="G163" s="419" t="s">
        <v>961</v>
      </c>
      <c r="H163" s="422" t="s">
        <v>825</v>
      </c>
      <c r="I163" s="422" t="s">
        <v>825</v>
      </c>
      <c r="J163" s="422" t="s">
        <v>766</v>
      </c>
      <c r="K163" s="385">
        <v>8</v>
      </c>
      <c r="L163" s="388" t="s">
        <v>11</v>
      </c>
      <c r="M163" s="391">
        <v>0</v>
      </c>
      <c r="N163" s="162"/>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0"/>
      <c r="BG163" s="160"/>
      <c r="BH163" s="160"/>
      <c r="BI163" s="160"/>
      <c r="BJ163" s="160"/>
      <c r="BK163" s="160"/>
      <c r="BL163" s="160"/>
      <c r="BM163" s="160"/>
      <c r="BN163" s="161"/>
      <c r="BO163" s="250"/>
      <c r="BP163" s="249"/>
      <c r="BQ163" s="249"/>
      <c r="BR163" s="249"/>
      <c r="BS163" s="249"/>
      <c r="BT163" s="249"/>
      <c r="BU163" s="249"/>
      <c r="BY163" s="249"/>
    </row>
    <row r="164" spans="3:78" ht="11.25" customHeight="1">
      <c r="C164" s="305"/>
      <c r="D164" s="368"/>
      <c r="E164" s="414"/>
      <c r="F164" s="417"/>
      <c r="G164" s="420"/>
      <c r="H164" s="380"/>
      <c r="I164" s="383"/>
      <c r="J164" s="383"/>
      <c r="K164" s="386"/>
      <c r="L164" s="389"/>
      <c r="M164" s="392"/>
      <c r="N164" s="394"/>
      <c r="O164" s="397">
        <v>1</v>
      </c>
      <c r="P164" s="410" t="s">
        <v>966</v>
      </c>
      <c r="Q164" s="409"/>
      <c r="R164" s="364"/>
      <c r="S164" s="364"/>
      <c r="T164" s="364"/>
      <c r="U164" s="364"/>
      <c r="V164" s="364"/>
      <c r="W164" s="364"/>
      <c r="X164" s="364"/>
      <c r="Y164" s="364"/>
      <c r="Z164" s="364"/>
      <c r="AA164" s="364"/>
      <c r="AB164" s="364"/>
      <c r="AC164" s="364"/>
      <c r="AD164" s="364"/>
      <c r="AE164" s="208"/>
      <c r="AF164" s="219"/>
      <c r="AG164" s="218"/>
      <c r="AH164" s="218"/>
      <c r="AI164" s="218"/>
      <c r="AJ164" s="218"/>
      <c r="AK164" s="218"/>
      <c r="AL164" s="218"/>
      <c r="AM164" s="218"/>
      <c r="AN164" s="218"/>
      <c r="AO164" s="218"/>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4"/>
      <c r="BO164" s="250"/>
      <c r="BP164" s="362"/>
      <c r="BQ164" s="362"/>
      <c r="BR164" s="362"/>
      <c r="BS164" s="249"/>
      <c r="BT164" s="362"/>
      <c r="BU164" s="362"/>
      <c r="BV164" s="362"/>
      <c r="BW164" s="362"/>
      <c r="BX164" s="362"/>
      <c r="BY164" s="249"/>
    </row>
    <row r="165" spans="3:78" ht="24" customHeight="1">
      <c r="C165" s="305"/>
      <c r="D165" s="368"/>
      <c r="E165" s="414"/>
      <c r="F165" s="417"/>
      <c r="G165" s="420"/>
      <c r="H165" s="380"/>
      <c r="I165" s="383"/>
      <c r="J165" s="383"/>
      <c r="K165" s="386"/>
      <c r="L165" s="389"/>
      <c r="M165" s="392"/>
      <c r="N165" s="395"/>
      <c r="O165" s="398"/>
      <c r="P165" s="411"/>
      <c r="Q165" s="404"/>
      <c r="R165" s="365"/>
      <c r="S165" s="365"/>
      <c r="T165" s="365"/>
      <c r="U165" s="365"/>
      <c r="V165" s="365"/>
      <c r="W165" s="365"/>
      <c r="X165" s="365"/>
      <c r="Y165" s="365"/>
      <c r="Z165" s="365"/>
      <c r="AA165" s="365"/>
      <c r="AB165" s="365"/>
      <c r="AC165" s="365"/>
      <c r="AD165" s="365"/>
      <c r="AE165" s="192"/>
      <c r="AF165" s="216" t="s">
        <v>268</v>
      </c>
      <c r="AG165" s="297" t="s">
        <v>240</v>
      </c>
      <c r="AH165" s="298" t="s">
        <v>18</v>
      </c>
      <c r="AI165" s="317" t="s">
        <v>815</v>
      </c>
      <c r="AJ165" s="220" t="s">
        <v>530</v>
      </c>
      <c r="AK165" s="220" t="s">
        <v>816</v>
      </c>
      <c r="AL165" s="220" t="s">
        <v>817</v>
      </c>
      <c r="AM165" s="220" t="s">
        <v>818</v>
      </c>
      <c r="AN165" s="220" t="s">
        <v>819</v>
      </c>
      <c r="AO165" s="220" t="s">
        <v>820</v>
      </c>
      <c r="AP165" s="171" t="s">
        <v>18</v>
      </c>
      <c r="AQ165" s="194">
        <f>SUM(AT165,AW165,AZ165,BC165,BF165,BI165,BL165)</f>
        <v>12751.96</v>
      </c>
      <c r="AR165" s="196">
        <f>SUM(AT165,AX165,BA165,BD165,BG165,BJ165,BM165)</f>
        <v>1250</v>
      </c>
      <c r="AS165" s="194">
        <f>AQ165-AR165</f>
        <v>11501.96</v>
      </c>
      <c r="AT165" s="315">
        <v>0</v>
      </c>
      <c r="AU165" s="158">
        <v>0</v>
      </c>
      <c r="AV165" s="313"/>
      <c r="AW165" s="311">
        <v>0</v>
      </c>
      <c r="AX165" s="197">
        <v>0</v>
      </c>
      <c r="AY165" s="198"/>
      <c r="AZ165" s="315">
        <v>0</v>
      </c>
      <c r="BA165" s="197">
        <v>1250</v>
      </c>
      <c r="BB165" s="198"/>
      <c r="BC165" s="311">
        <v>0</v>
      </c>
      <c r="BD165" s="197">
        <v>0</v>
      </c>
      <c r="BE165" s="198"/>
      <c r="BF165" s="311">
        <v>0</v>
      </c>
      <c r="BG165" s="197">
        <v>0</v>
      </c>
      <c r="BH165" s="198"/>
      <c r="BI165" s="311">
        <v>12751.96</v>
      </c>
      <c r="BJ165" s="197"/>
      <c r="BK165" s="198"/>
      <c r="BL165" s="311"/>
      <c r="BM165" s="313"/>
      <c r="BN165" s="194"/>
      <c r="BO165" s="250">
        <v>0</v>
      </c>
      <c r="BP165" s="362"/>
      <c r="BQ165" s="362"/>
      <c r="BR165" s="362"/>
      <c r="BS165" s="248" t="str">
        <f>AG165 &amp; BO165</f>
        <v>Прибыль направляемая на инвестиции0</v>
      </c>
      <c r="BT165" s="362"/>
      <c r="BU165" s="362"/>
      <c r="BV165" s="362"/>
      <c r="BW165" s="362"/>
      <c r="BX165" s="362"/>
      <c r="BY165" s="248" t="str">
        <f>AG165&amp;AH165</f>
        <v>Прибыль направляемая на инвестициида</v>
      </c>
      <c r="BZ165" s="249">
        <v>12751.96</v>
      </c>
    </row>
    <row r="166" spans="3:78" ht="24" customHeight="1">
      <c r="C166" s="97"/>
      <c r="D166" s="368"/>
      <c r="E166" s="414"/>
      <c r="F166" s="417"/>
      <c r="G166" s="420"/>
      <c r="H166" s="380"/>
      <c r="I166" s="383"/>
      <c r="J166" s="383"/>
      <c r="K166" s="386"/>
      <c r="L166" s="389"/>
      <c r="M166" s="392"/>
      <c r="N166" s="395"/>
      <c r="O166" s="398"/>
      <c r="P166" s="411"/>
      <c r="Q166" s="404"/>
      <c r="R166" s="365"/>
      <c r="S166" s="365"/>
      <c r="T166" s="365"/>
      <c r="U166" s="365"/>
      <c r="V166" s="365"/>
      <c r="W166" s="365"/>
      <c r="X166" s="365"/>
      <c r="Y166" s="365"/>
      <c r="Z166" s="365"/>
      <c r="AA166" s="365"/>
      <c r="AB166" s="365"/>
      <c r="AC166" s="365"/>
      <c r="AD166" s="365"/>
      <c r="AE166" s="325" t="s">
        <v>1008</v>
      </c>
      <c r="AF166" s="216" t="s">
        <v>118</v>
      </c>
      <c r="AG166" s="195" t="s">
        <v>221</v>
      </c>
      <c r="AH166" s="300" t="s">
        <v>18</v>
      </c>
      <c r="AI166" s="317" t="s">
        <v>815</v>
      </c>
      <c r="AJ166" s="220"/>
      <c r="AK166" s="220"/>
      <c r="AL166" s="220"/>
      <c r="AM166" s="220"/>
      <c r="AN166" s="220"/>
      <c r="AO166" s="220"/>
      <c r="AP166" s="171" t="s">
        <v>18</v>
      </c>
      <c r="AQ166" s="194">
        <f>SUM(AT166,AW166,AZ166,BC166,BF166,BI166,BL166)</f>
        <v>0</v>
      </c>
      <c r="AR166" s="196">
        <f>SUM(AT166,AX166,BA166,BD166,BG166,BJ166,BM166)</f>
        <v>11501.96</v>
      </c>
      <c r="AS166" s="194">
        <f>AQ166-AR166</f>
        <v>-11501.96</v>
      </c>
      <c r="AT166" s="315"/>
      <c r="AU166" s="172">
        <v>0</v>
      </c>
      <c r="AV166" s="240"/>
      <c r="AW166" s="311"/>
      <c r="AX166" s="197"/>
      <c r="AY166" s="198">
        <f>AW166-AX166</f>
        <v>0</v>
      </c>
      <c r="AZ166" s="315"/>
      <c r="BA166" s="197"/>
      <c r="BB166" s="198">
        <f>AZ166-BA166</f>
        <v>0</v>
      </c>
      <c r="BC166" s="311"/>
      <c r="BD166" s="197"/>
      <c r="BE166" s="198">
        <f>BC166-BD166</f>
        <v>0</v>
      </c>
      <c r="BF166" s="311"/>
      <c r="BG166" s="197"/>
      <c r="BH166" s="198">
        <f>BF166-BG166</f>
        <v>0</v>
      </c>
      <c r="BI166" s="311"/>
      <c r="BJ166" s="197"/>
      <c r="BK166" s="198">
        <f>BI166-BJ166</f>
        <v>0</v>
      </c>
      <c r="BL166" s="311"/>
      <c r="BM166" s="313">
        <f>3825.59+7676.37</f>
        <v>11501.96</v>
      </c>
      <c r="BN166" s="194">
        <f>BL166-BM166</f>
        <v>-11501.96</v>
      </c>
      <c r="BO166" s="250">
        <v>0</v>
      </c>
      <c r="BP166" s="362"/>
      <c r="BQ166" s="362"/>
      <c r="BR166" s="362"/>
      <c r="BS166" s="248" t="str">
        <f>AG166 &amp; BO166</f>
        <v>Амортизационные отчисления0</v>
      </c>
      <c r="BT166" s="362"/>
      <c r="BU166" s="362"/>
      <c r="BV166" s="362"/>
      <c r="BW166" s="362"/>
      <c r="BX166" s="362"/>
      <c r="BY166" s="248" t="str">
        <f>AG166&amp;AH166</f>
        <v>Амортизационные отчисленияда</v>
      </c>
      <c r="BZ166" s="249"/>
    </row>
    <row r="167" spans="3:78" ht="15" customHeight="1">
      <c r="C167" s="305" t="s">
        <v>941</v>
      </c>
      <c r="D167" s="368"/>
      <c r="E167" s="414"/>
      <c r="F167" s="417"/>
      <c r="G167" s="420"/>
      <c r="H167" s="380"/>
      <c r="I167" s="383"/>
      <c r="J167" s="383"/>
      <c r="K167" s="386"/>
      <c r="L167" s="389"/>
      <c r="M167" s="392"/>
      <c r="N167" s="396"/>
      <c r="O167" s="399"/>
      <c r="P167" s="412"/>
      <c r="Q167" s="405"/>
      <c r="R167" s="366"/>
      <c r="S167" s="366"/>
      <c r="T167" s="366"/>
      <c r="U167" s="366"/>
      <c r="V167" s="366"/>
      <c r="W167" s="366"/>
      <c r="X167" s="366"/>
      <c r="Y167" s="366"/>
      <c r="Z167" s="366"/>
      <c r="AA167" s="366"/>
      <c r="AB167" s="366"/>
      <c r="AC167" s="366"/>
      <c r="AD167" s="366"/>
      <c r="AE167" s="278" t="s">
        <v>377</v>
      </c>
      <c r="AF167" s="202"/>
      <c r="AG167" s="222" t="s">
        <v>24</v>
      </c>
      <c r="AH167" s="222"/>
      <c r="AI167" s="222"/>
      <c r="AJ167" s="222"/>
      <c r="AK167" s="222"/>
      <c r="AL167" s="222"/>
      <c r="AM167" s="222"/>
      <c r="AN167" s="222"/>
      <c r="AO167" s="222"/>
      <c r="AP167" s="167"/>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9"/>
      <c r="BO167" s="250"/>
      <c r="BP167" s="362"/>
      <c r="BQ167" s="362"/>
      <c r="BR167" s="362"/>
      <c r="BS167" s="249"/>
      <c r="BT167" s="362"/>
      <c r="BU167" s="362"/>
      <c r="BV167" s="362"/>
      <c r="BW167" s="362"/>
      <c r="BX167" s="362"/>
      <c r="BY167" s="249"/>
    </row>
    <row r="168" spans="3:78" ht="15" customHeight="1" thickBot="1">
      <c r="C168" s="306" t="s">
        <v>940</v>
      </c>
      <c r="D168" s="369"/>
      <c r="E168" s="415"/>
      <c r="F168" s="418"/>
      <c r="G168" s="421"/>
      <c r="H168" s="381"/>
      <c r="I168" s="384"/>
      <c r="J168" s="384"/>
      <c r="K168" s="387"/>
      <c r="L168" s="390"/>
      <c r="M168" s="393"/>
      <c r="N168" s="279" t="s">
        <v>378</v>
      </c>
      <c r="O168" s="211"/>
      <c r="P168" s="363" t="s">
        <v>282</v>
      </c>
      <c r="Q168" s="363"/>
      <c r="R168" s="170"/>
      <c r="S168" s="170"/>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6"/>
      <c r="BO168" s="250"/>
      <c r="BP168" s="249"/>
      <c r="BQ168" s="249"/>
      <c r="BR168" s="249"/>
      <c r="BS168" s="249"/>
      <c r="BT168" s="249"/>
      <c r="BU168" s="249"/>
      <c r="BY168" s="249"/>
    </row>
    <row r="169" spans="3:78" ht="11.25" customHeight="1">
      <c r="C169" s="97"/>
      <c r="D169" s="367">
        <v>22</v>
      </c>
      <c r="E169" s="413" t="s">
        <v>199</v>
      </c>
      <c r="F169" s="416" t="s">
        <v>210</v>
      </c>
      <c r="G169" s="419" t="s">
        <v>962</v>
      </c>
      <c r="H169" s="422" t="s">
        <v>825</v>
      </c>
      <c r="I169" s="422" t="s">
        <v>825</v>
      </c>
      <c r="J169" s="422" t="s">
        <v>766</v>
      </c>
      <c r="K169" s="385">
        <v>8</v>
      </c>
      <c r="L169" s="388" t="s">
        <v>11</v>
      </c>
      <c r="M169" s="391">
        <v>0</v>
      </c>
      <c r="N169" s="162"/>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160"/>
      <c r="BM169" s="160"/>
      <c r="BN169" s="161"/>
      <c r="BO169" s="250"/>
      <c r="BP169" s="249"/>
      <c r="BQ169" s="249"/>
      <c r="BR169" s="249"/>
      <c r="BS169" s="249"/>
      <c r="BT169" s="249"/>
      <c r="BU169" s="249"/>
      <c r="BY169" s="249"/>
    </row>
    <row r="170" spans="3:78" ht="11.25" customHeight="1">
      <c r="C170" s="305"/>
      <c r="D170" s="368"/>
      <c r="E170" s="414"/>
      <c r="F170" s="417"/>
      <c r="G170" s="420"/>
      <c r="H170" s="380"/>
      <c r="I170" s="383"/>
      <c r="J170" s="383"/>
      <c r="K170" s="386"/>
      <c r="L170" s="389"/>
      <c r="M170" s="392"/>
      <c r="N170" s="394"/>
      <c r="O170" s="397">
        <v>1</v>
      </c>
      <c r="P170" s="410" t="s">
        <v>966</v>
      </c>
      <c r="Q170" s="409"/>
      <c r="R170" s="364"/>
      <c r="S170" s="364"/>
      <c r="T170" s="364"/>
      <c r="U170" s="364"/>
      <c r="V170" s="364"/>
      <c r="W170" s="364"/>
      <c r="X170" s="364"/>
      <c r="Y170" s="364"/>
      <c r="Z170" s="364"/>
      <c r="AA170" s="364"/>
      <c r="AB170" s="364"/>
      <c r="AC170" s="364"/>
      <c r="AD170" s="364"/>
      <c r="AE170" s="208"/>
      <c r="AF170" s="219"/>
      <c r="AG170" s="218"/>
      <c r="AH170" s="218"/>
      <c r="AI170" s="218"/>
      <c r="AJ170" s="218"/>
      <c r="AK170" s="218"/>
      <c r="AL170" s="218"/>
      <c r="AM170" s="218"/>
      <c r="AN170" s="218"/>
      <c r="AO170" s="218"/>
      <c r="AP170" s="163"/>
      <c r="AQ170" s="163"/>
      <c r="AR170" s="163"/>
      <c r="AS170" s="163"/>
      <c r="AT170" s="163"/>
      <c r="AU170" s="163"/>
      <c r="AV170" s="163"/>
      <c r="AW170" s="163"/>
      <c r="AX170" s="163"/>
      <c r="AY170" s="163"/>
      <c r="AZ170" s="163"/>
      <c r="BA170" s="163"/>
      <c r="BB170" s="163"/>
      <c r="BC170" s="163"/>
      <c r="BD170" s="163"/>
      <c r="BE170" s="163"/>
      <c r="BF170" s="163"/>
      <c r="BG170" s="163"/>
      <c r="BH170" s="163"/>
      <c r="BI170" s="163"/>
      <c r="BJ170" s="163"/>
      <c r="BK170" s="163"/>
      <c r="BL170" s="163"/>
      <c r="BM170" s="163"/>
      <c r="BN170" s="164"/>
      <c r="BO170" s="250"/>
      <c r="BP170" s="362"/>
      <c r="BQ170" s="362"/>
      <c r="BR170" s="362"/>
      <c r="BS170" s="249"/>
      <c r="BT170" s="362"/>
      <c r="BU170" s="362"/>
      <c r="BV170" s="362"/>
      <c r="BW170" s="362"/>
      <c r="BX170" s="362"/>
      <c r="BY170" s="249"/>
    </row>
    <row r="171" spans="3:78" ht="16.5" customHeight="1">
      <c r="C171" s="305"/>
      <c r="D171" s="368"/>
      <c r="E171" s="414"/>
      <c r="F171" s="417"/>
      <c r="G171" s="420"/>
      <c r="H171" s="380"/>
      <c r="I171" s="383"/>
      <c r="J171" s="383"/>
      <c r="K171" s="386"/>
      <c r="L171" s="389"/>
      <c r="M171" s="392"/>
      <c r="N171" s="395"/>
      <c r="O171" s="398"/>
      <c r="P171" s="411"/>
      <c r="Q171" s="404"/>
      <c r="R171" s="365"/>
      <c r="S171" s="365"/>
      <c r="T171" s="365"/>
      <c r="U171" s="365"/>
      <c r="V171" s="365"/>
      <c r="W171" s="365"/>
      <c r="X171" s="365"/>
      <c r="Y171" s="365"/>
      <c r="Z171" s="365"/>
      <c r="AA171" s="365"/>
      <c r="AB171" s="365"/>
      <c r="AC171" s="365"/>
      <c r="AD171" s="365"/>
      <c r="AE171" s="192"/>
      <c r="AF171" s="216" t="s">
        <v>268</v>
      </c>
      <c r="AG171" s="297" t="s">
        <v>240</v>
      </c>
      <c r="AH171" s="298" t="s">
        <v>18</v>
      </c>
      <c r="AI171" s="317" t="s">
        <v>815</v>
      </c>
      <c r="AJ171" s="220" t="s">
        <v>530</v>
      </c>
      <c r="AK171" s="220" t="s">
        <v>816</v>
      </c>
      <c r="AL171" s="220" t="s">
        <v>817</v>
      </c>
      <c r="AM171" s="220" t="s">
        <v>818</v>
      </c>
      <c r="AN171" s="220" t="s">
        <v>819</v>
      </c>
      <c r="AO171" s="220" t="s">
        <v>820</v>
      </c>
      <c r="AP171" s="171" t="s">
        <v>18</v>
      </c>
      <c r="AQ171" s="194">
        <f>SUM(AT171,AW171,AZ171,BC171,BF171,BI171,BL171)</f>
        <v>11425.54</v>
      </c>
      <c r="AR171" s="196">
        <f>SUM(AT171,AX171,BA171,BD171,BG171,BJ171,BM171)</f>
        <v>0</v>
      </c>
      <c r="AS171" s="194">
        <f>AQ171-AR171</f>
        <v>11425.54</v>
      </c>
      <c r="AT171" s="315">
        <v>0</v>
      </c>
      <c r="AU171" s="158">
        <v>0</v>
      </c>
      <c r="AV171" s="313"/>
      <c r="AW171" s="311">
        <v>0</v>
      </c>
      <c r="AX171" s="197">
        <v>0</v>
      </c>
      <c r="AY171" s="198"/>
      <c r="AZ171" s="315">
        <v>0</v>
      </c>
      <c r="BA171" s="197">
        <v>0</v>
      </c>
      <c r="BB171" s="198"/>
      <c r="BC171" s="311">
        <v>0</v>
      </c>
      <c r="BD171" s="197">
        <v>0</v>
      </c>
      <c r="BE171" s="198"/>
      <c r="BF171" s="311">
        <v>0</v>
      </c>
      <c r="BG171" s="197">
        <v>0</v>
      </c>
      <c r="BH171" s="198"/>
      <c r="BI171" s="311">
        <v>11425.54</v>
      </c>
      <c r="BJ171" s="197"/>
      <c r="BK171" s="198"/>
      <c r="BL171" s="311"/>
      <c r="BM171" s="313"/>
      <c r="BN171" s="194"/>
      <c r="BO171" s="250">
        <v>0</v>
      </c>
      <c r="BP171" s="362"/>
      <c r="BQ171" s="362"/>
      <c r="BR171" s="362"/>
      <c r="BS171" s="248" t="str">
        <f>AG171 &amp; BO171</f>
        <v>Прибыль направляемая на инвестиции0</v>
      </c>
      <c r="BT171" s="362"/>
      <c r="BU171" s="362"/>
      <c r="BV171" s="362"/>
      <c r="BW171" s="362"/>
      <c r="BX171" s="362"/>
      <c r="BY171" s="248" t="str">
        <f>AG171&amp;AH171</f>
        <v>Прибыль направляемая на инвестициида</v>
      </c>
      <c r="BZ171" s="249">
        <v>11425.54</v>
      </c>
    </row>
    <row r="172" spans="3:78" ht="16.5" customHeight="1">
      <c r="C172" s="97"/>
      <c r="D172" s="368"/>
      <c r="E172" s="414"/>
      <c r="F172" s="417"/>
      <c r="G172" s="420"/>
      <c r="H172" s="380"/>
      <c r="I172" s="383"/>
      <c r="J172" s="383"/>
      <c r="K172" s="386"/>
      <c r="L172" s="389"/>
      <c r="M172" s="392"/>
      <c r="N172" s="395"/>
      <c r="O172" s="398"/>
      <c r="P172" s="411"/>
      <c r="Q172" s="404"/>
      <c r="R172" s="365"/>
      <c r="S172" s="365"/>
      <c r="T172" s="365"/>
      <c r="U172" s="365"/>
      <c r="V172" s="365"/>
      <c r="W172" s="365"/>
      <c r="X172" s="365"/>
      <c r="Y172" s="365"/>
      <c r="Z172" s="365"/>
      <c r="AA172" s="365"/>
      <c r="AB172" s="365"/>
      <c r="AC172" s="365"/>
      <c r="AD172" s="365"/>
      <c r="AE172" s="325" t="s">
        <v>1008</v>
      </c>
      <c r="AF172" s="216" t="s">
        <v>118</v>
      </c>
      <c r="AG172" s="195" t="s">
        <v>221</v>
      </c>
      <c r="AH172" s="300" t="s">
        <v>18</v>
      </c>
      <c r="AI172" s="317" t="s">
        <v>815</v>
      </c>
      <c r="AJ172" s="220"/>
      <c r="AK172" s="220"/>
      <c r="AL172" s="220"/>
      <c r="AM172" s="220"/>
      <c r="AN172" s="220"/>
      <c r="AO172" s="220"/>
      <c r="AP172" s="171" t="s">
        <v>18</v>
      </c>
      <c r="AQ172" s="194">
        <f>SUM(AT172,AW172,AZ172,BC172,BF172,BI172,BL172)</f>
        <v>0</v>
      </c>
      <c r="AR172" s="196">
        <f>SUM(AT172,AX172,BA172,BD172,BG172,BJ172,BM172)</f>
        <v>11435.2</v>
      </c>
      <c r="AS172" s="194">
        <f>AQ172-AR172</f>
        <v>-11435.2</v>
      </c>
      <c r="AT172" s="315"/>
      <c r="AU172" s="172">
        <v>0</v>
      </c>
      <c r="AV172" s="240"/>
      <c r="AW172" s="311"/>
      <c r="AX172" s="197"/>
      <c r="AY172" s="198">
        <f>AW172-AX172</f>
        <v>0</v>
      </c>
      <c r="AZ172" s="315"/>
      <c r="BA172" s="197">
        <v>1250</v>
      </c>
      <c r="BB172" s="198">
        <f>AZ172-BA172</f>
        <v>-1250</v>
      </c>
      <c r="BC172" s="311"/>
      <c r="BD172" s="197"/>
      <c r="BE172" s="198">
        <f>BC172-BD172</f>
        <v>0</v>
      </c>
      <c r="BF172" s="311"/>
      <c r="BG172" s="197"/>
      <c r="BH172" s="198">
        <f>BF172-BG172</f>
        <v>0</v>
      </c>
      <c r="BI172" s="311"/>
      <c r="BJ172" s="197"/>
      <c r="BK172" s="198">
        <f>BI172-BJ172</f>
        <v>0</v>
      </c>
      <c r="BL172" s="311"/>
      <c r="BM172" s="313">
        <f>3430.56+6754.64</f>
        <v>10185.200000000001</v>
      </c>
      <c r="BN172" s="194">
        <f>BL172-BM172</f>
        <v>-10185.200000000001</v>
      </c>
      <c r="BO172" s="250">
        <v>0</v>
      </c>
      <c r="BP172" s="362"/>
      <c r="BQ172" s="362"/>
      <c r="BR172" s="362"/>
      <c r="BS172" s="248" t="str">
        <f>AG172 &amp; BO172</f>
        <v>Амортизационные отчисления0</v>
      </c>
      <c r="BT172" s="362"/>
      <c r="BU172" s="362"/>
      <c r="BV172" s="362"/>
      <c r="BW172" s="362"/>
      <c r="BX172" s="362"/>
      <c r="BY172" s="248" t="str">
        <f>AG172&amp;AH172</f>
        <v>Амортизационные отчисленияда</v>
      </c>
      <c r="BZ172" s="249"/>
    </row>
    <row r="173" spans="3:78" ht="15" customHeight="1">
      <c r="C173" s="305" t="s">
        <v>941</v>
      </c>
      <c r="D173" s="368"/>
      <c r="E173" s="414"/>
      <c r="F173" s="417"/>
      <c r="G173" s="420"/>
      <c r="H173" s="380"/>
      <c r="I173" s="383"/>
      <c r="J173" s="383"/>
      <c r="K173" s="386"/>
      <c r="L173" s="389"/>
      <c r="M173" s="392"/>
      <c r="N173" s="396"/>
      <c r="O173" s="399"/>
      <c r="P173" s="412"/>
      <c r="Q173" s="405"/>
      <c r="R173" s="366"/>
      <c r="S173" s="366"/>
      <c r="T173" s="366"/>
      <c r="U173" s="366"/>
      <c r="V173" s="366"/>
      <c r="W173" s="366"/>
      <c r="X173" s="366"/>
      <c r="Y173" s="366"/>
      <c r="Z173" s="366"/>
      <c r="AA173" s="366"/>
      <c r="AB173" s="366"/>
      <c r="AC173" s="366"/>
      <c r="AD173" s="366"/>
      <c r="AE173" s="278" t="s">
        <v>377</v>
      </c>
      <c r="AF173" s="202"/>
      <c r="AG173" s="222" t="s">
        <v>24</v>
      </c>
      <c r="AH173" s="222"/>
      <c r="AI173" s="222"/>
      <c r="AJ173" s="222"/>
      <c r="AK173" s="222"/>
      <c r="AL173" s="222"/>
      <c r="AM173" s="222"/>
      <c r="AN173" s="222"/>
      <c r="AO173" s="222"/>
      <c r="AP173" s="167"/>
      <c r="AQ173" s="168"/>
      <c r="AR173" s="168"/>
      <c r="AS173" s="168"/>
      <c r="AT173" s="168"/>
      <c r="AU173" s="168"/>
      <c r="AV173" s="168"/>
      <c r="AW173" s="168"/>
      <c r="AX173" s="168"/>
      <c r="AY173" s="168"/>
      <c r="AZ173" s="168"/>
      <c r="BA173" s="168"/>
      <c r="BB173" s="168"/>
      <c r="BC173" s="168"/>
      <c r="BD173" s="168"/>
      <c r="BE173" s="168"/>
      <c r="BF173" s="168"/>
      <c r="BG173" s="168"/>
      <c r="BH173" s="168"/>
      <c r="BI173" s="168"/>
      <c r="BJ173" s="168"/>
      <c r="BK173" s="168"/>
      <c r="BL173" s="168"/>
      <c r="BM173" s="168"/>
      <c r="BN173" s="169"/>
      <c r="BO173" s="250"/>
      <c r="BP173" s="362"/>
      <c r="BQ173" s="362"/>
      <c r="BR173" s="362"/>
      <c r="BS173" s="249"/>
      <c r="BT173" s="362"/>
      <c r="BU173" s="362"/>
      <c r="BV173" s="362"/>
      <c r="BW173" s="362"/>
      <c r="BX173" s="362"/>
      <c r="BY173" s="249"/>
    </row>
    <row r="174" spans="3:78" ht="15" customHeight="1" thickBot="1">
      <c r="C174" s="306" t="s">
        <v>940</v>
      </c>
      <c r="D174" s="369"/>
      <c r="E174" s="415"/>
      <c r="F174" s="418"/>
      <c r="G174" s="421"/>
      <c r="H174" s="381"/>
      <c r="I174" s="384"/>
      <c r="J174" s="384"/>
      <c r="K174" s="387"/>
      <c r="L174" s="390"/>
      <c r="M174" s="393"/>
      <c r="N174" s="279" t="s">
        <v>378</v>
      </c>
      <c r="O174" s="211"/>
      <c r="P174" s="363" t="s">
        <v>282</v>
      </c>
      <c r="Q174" s="363"/>
      <c r="R174" s="170"/>
      <c r="S174" s="170"/>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c r="BI174" s="165"/>
      <c r="BJ174" s="165"/>
      <c r="BK174" s="165"/>
      <c r="BL174" s="165"/>
      <c r="BM174" s="165"/>
      <c r="BN174" s="166"/>
      <c r="BO174" s="250"/>
      <c r="BP174" s="249"/>
      <c r="BQ174" s="249"/>
      <c r="BR174" s="249"/>
      <c r="BS174" s="249"/>
      <c r="BT174" s="249"/>
      <c r="BU174" s="249"/>
      <c r="BY174" s="249"/>
    </row>
    <row r="175" spans="3:78" ht="11.25" customHeight="1">
      <c r="C175" s="97"/>
      <c r="D175" s="367">
        <v>23</v>
      </c>
      <c r="E175" s="413" t="s">
        <v>199</v>
      </c>
      <c r="F175" s="416" t="s">
        <v>210</v>
      </c>
      <c r="G175" s="419" t="s">
        <v>963</v>
      </c>
      <c r="H175" s="422" t="s">
        <v>825</v>
      </c>
      <c r="I175" s="422" t="s">
        <v>825</v>
      </c>
      <c r="J175" s="422" t="s">
        <v>766</v>
      </c>
      <c r="K175" s="385">
        <v>10</v>
      </c>
      <c r="L175" s="388" t="s">
        <v>11</v>
      </c>
      <c r="M175" s="391">
        <v>0</v>
      </c>
      <c r="N175" s="162"/>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1"/>
      <c r="BO175" s="250"/>
      <c r="BP175" s="249"/>
      <c r="BQ175" s="249"/>
      <c r="BR175" s="249"/>
      <c r="BS175" s="249"/>
      <c r="BT175" s="249"/>
      <c r="BU175" s="249"/>
      <c r="BY175" s="249"/>
    </row>
    <row r="176" spans="3:78" ht="11.25" customHeight="1">
      <c r="C176" s="305"/>
      <c r="D176" s="368"/>
      <c r="E176" s="414"/>
      <c r="F176" s="417"/>
      <c r="G176" s="420"/>
      <c r="H176" s="380"/>
      <c r="I176" s="383"/>
      <c r="J176" s="383"/>
      <c r="K176" s="386"/>
      <c r="L176" s="389"/>
      <c r="M176" s="392"/>
      <c r="N176" s="394"/>
      <c r="O176" s="397">
        <v>1</v>
      </c>
      <c r="P176" s="410" t="s">
        <v>966</v>
      </c>
      <c r="Q176" s="409"/>
      <c r="R176" s="364"/>
      <c r="S176" s="364"/>
      <c r="T176" s="364"/>
      <c r="U176" s="364"/>
      <c r="V176" s="364"/>
      <c r="W176" s="364"/>
      <c r="X176" s="364"/>
      <c r="Y176" s="364"/>
      <c r="Z176" s="364"/>
      <c r="AA176" s="364"/>
      <c r="AB176" s="364"/>
      <c r="AC176" s="364"/>
      <c r="AD176" s="364"/>
      <c r="AE176" s="208"/>
      <c r="AF176" s="219"/>
      <c r="AG176" s="218"/>
      <c r="AH176" s="218"/>
      <c r="AI176" s="218"/>
      <c r="AJ176" s="218"/>
      <c r="AK176" s="218"/>
      <c r="AL176" s="218"/>
      <c r="AM176" s="218"/>
      <c r="AN176" s="218"/>
      <c r="AO176" s="218"/>
      <c r="AP176" s="163"/>
      <c r="AQ176" s="163"/>
      <c r="AR176" s="163"/>
      <c r="AS176" s="163"/>
      <c r="AT176" s="163"/>
      <c r="AU176" s="163"/>
      <c r="AV176" s="163"/>
      <c r="AW176" s="163"/>
      <c r="AX176" s="163"/>
      <c r="AY176" s="163"/>
      <c r="AZ176" s="163"/>
      <c r="BA176" s="163"/>
      <c r="BB176" s="163"/>
      <c r="BC176" s="163"/>
      <c r="BD176" s="163"/>
      <c r="BE176" s="163"/>
      <c r="BF176" s="163"/>
      <c r="BG176" s="163"/>
      <c r="BH176" s="163"/>
      <c r="BI176" s="163"/>
      <c r="BJ176" s="163"/>
      <c r="BK176" s="163"/>
      <c r="BL176" s="163"/>
      <c r="BM176" s="163"/>
      <c r="BN176" s="164"/>
      <c r="BO176" s="250"/>
      <c r="BP176" s="362"/>
      <c r="BQ176" s="362"/>
      <c r="BR176" s="362"/>
      <c r="BS176" s="249"/>
      <c r="BT176" s="362"/>
      <c r="BU176" s="362"/>
      <c r="BV176" s="362"/>
      <c r="BW176" s="362"/>
      <c r="BX176" s="362"/>
      <c r="BY176" s="249"/>
    </row>
    <row r="177" spans="3:78" ht="22.5" customHeight="1">
      <c r="C177" s="305"/>
      <c r="D177" s="368"/>
      <c r="E177" s="414"/>
      <c r="F177" s="417"/>
      <c r="G177" s="420"/>
      <c r="H177" s="380"/>
      <c r="I177" s="383"/>
      <c r="J177" s="383"/>
      <c r="K177" s="386"/>
      <c r="L177" s="389"/>
      <c r="M177" s="392"/>
      <c r="N177" s="395"/>
      <c r="O177" s="398"/>
      <c r="P177" s="411"/>
      <c r="Q177" s="404"/>
      <c r="R177" s="365"/>
      <c r="S177" s="365"/>
      <c r="T177" s="365"/>
      <c r="U177" s="365"/>
      <c r="V177" s="365"/>
      <c r="W177" s="365"/>
      <c r="X177" s="365"/>
      <c r="Y177" s="365"/>
      <c r="Z177" s="365"/>
      <c r="AA177" s="365"/>
      <c r="AB177" s="365"/>
      <c r="AC177" s="365"/>
      <c r="AD177" s="365"/>
      <c r="AE177" s="192"/>
      <c r="AF177" s="216" t="s">
        <v>268</v>
      </c>
      <c r="AG177" s="304" t="s">
        <v>240</v>
      </c>
      <c r="AH177" s="300" t="s">
        <v>18</v>
      </c>
      <c r="AI177" s="317" t="s">
        <v>815</v>
      </c>
      <c r="AJ177" s="220" t="s">
        <v>530</v>
      </c>
      <c r="AK177" s="220" t="s">
        <v>816</v>
      </c>
      <c r="AL177" s="220" t="s">
        <v>817</v>
      </c>
      <c r="AM177" s="220" t="s">
        <v>818</v>
      </c>
      <c r="AN177" s="220" t="s">
        <v>819</v>
      </c>
      <c r="AO177" s="220" t="s">
        <v>820</v>
      </c>
      <c r="AP177" s="171" t="s">
        <v>18</v>
      </c>
      <c r="AQ177" s="194">
        <f>SUM(AT177,AW177,AZ177,BC177,BF177,BI177,BL177)</f>
        <v>16102.3</v>
      </c>
      <c r="AR177" s="196">
        <f>SUM(AT177,AX177,BA177,BD177,BG177,BJ177,BM177)</f>
        <v>6183</v>
      </c>
      <c r="AS177" s="194">
        <f>AQ177-AR177</f>
        <v>9919.2999999999993</v>
      </c>
      <c r="AT177" s="315">
        <v>2658.64</v>
      </c>
      <c r="AU177" s="172">
        <v>0</v>
      </c>
      <c r="AV177" s="313"/>
      <c r="AW177" s="311">
        <v>0</v>
      </c>
      <c r="AX177" s="197">
        <v>0</v>
      </c>
      <c r="AY177" s="198"/>
      <c r="AZ177" s="315">
        <v>13443.66</v>
      </c>
      <c r="BA177" s="197"/>
      <c r="BB177" s="198"/>
      <c r="BC177" s="311">
        <v>0</v>
      </c>
      <c r="BD177" s="197">
        <v>0</v>
      </c>
      <c r="BE177" s="198"/>
      <c r="BF177" s="311">
        <v>0</v>
      </c>
      <c r="BG177" s="197">
        <v>0</v>
      </c>
      <c r="BH177" s="198"/>
      <c r="BI177" s="311">
        <v>0</v>
      </c>
      <c r="BJ177" s="197">
        <v>0</v>
      </c>
      <c r="BK177" s="198"/>
      <c r="BL177" s="311"/>
      <c r="BM177" s="313">
        <v>3524.36</v>
      </c>
      <c r="BN177" s="194"/>
      <c r="BO177" s="250">
        <v>0</v>
      </c>
      <c r="BP177" s="362"/>
      <c r="BQ177" s="362"/>
      <c r="BR177" s="362"/>
      <c r="BS177" s="248" t="str">
        <f>AG177 &amp; BO177</f>
        <v>Прибыль направляемая на инвестиции0</v>
      </c>
      <c r="BT177" s="362"/>
      <c r="BU177" s="362"/>
      <c r="BV177" s="362"/>
      <c r="BW177" s="362"/>
      <c r="BX177" s="362"/>
      <c r="BY177" s="248" t="str">
        <f>AG177&amp;AH177</f>
        <v>Прибыль направляемая на инвестициида</v>
      </c>
      <c r="BZ177" s="249">
        <v>0</v>
      </c>
    </row>
    <row r="178" spans="3:78" ht="22.5" customHeight="1">
      <c r="C178" s="305"/>
      <c r="D178" s="368"/>
      <c r="E178" s="414"/>
      <c r="F178" s="417"/>
      <c r="G178" s="420"/>
      <c r="H178" s="380"/>
      <c r="I178" s="383"/>
      <c r="J178" s="383"/>
      <c r="K178" s="386"/>
      <c r="L178" s="389"/>
      <c r="M178" s="392"/>
      <c r="N178" s="395"/>
      <c r="O178" s="398"/>
      <c r="P178" s="411"/>
      <c r="Q178" s="404"/>
      <c r="R178" s="365"/>
      <c r="S178" s="365"/>
      <c r="T178" s="365"/>
      <c r="U178" s="365"/>
      <c r="V178" s="365"/>
      <c r="W178" s="365"/>
      <c r="X178" s="365"/>
      <c r="Y178" s="365"/>
      <c r="Z178" s="365"/>
      <c r="AA178" s="365"/>
      <c r="AB178" s="365"/>
      <c r="AC178" s="365"/>
      <c r="AD178" s="365"/>
      <c r="AE178" s="192"/>
      <c r="AF178" s="216" t="s">
        <v>118</v>
      </c>
      <c r="AG178" s="304" t="s">
        <v>226</v>
      </c>
      <c r="AH178" s="300" t="s">
        <v>18</v>
      </c>
      <c r="AI178" s="317" t="s">
        <v>815</v>
      </c>
      <c r="AJ178" s="220" t="s">
        <v>530</v>
      </c>
      <c r="AK178" s="220" t="s">
        <v>816</v>
      </c>
      <c r="AL178" s="220" t="s">
        <v>817</v>
      </c>
      <c r="AM178" s="220" t="s">
        <v>818</v>
      </c>
      <c r="AN178" s="220" t="s">
        <v>819</v>
      </c>
      <c r="AO178" s="220" t="s">
        <v>820</v>
      </c>
      <c r="AP178" s="171" t="s">
        <v>18</v>
      </c>
      <c r="AQ178" s="194">
        <f>SUM(AT178,AW178,AZ178,BC178,BF178,BI178,BL178)</f>
        <v>16838.03</v>
      </c>
      <c r="AR178" s="196">
        <f>SUM(AT178,AX178,BA178,BD178,BG178,BJ178,BM178)</f>
        <v>0</v>
      </c>
      <c r="AS178" s="194">
        <f>AQ178-AR178</f>
        <v>16838.03</v>
      </c>
      <c r="AT178" s="315">
        <v>0</v>
      </c>
      <c r="AU178" s="172">
        <v>0</v>
      </c>
      <c r="AV178" s="313"/>
      <c r="AW178" s="311">
        <v>16838.03</v>
      </c>
      <c r="AX178" s="197"/>
      <c r="AY178" s="198"/>
      <c r="AZ178" s="315">
        <v>0</v>
      </c>
      <c r="BA178" s="197"/>
      <c r="BB178" s="198"/>
      <c r="BC178" s="311">
        <v>0</v>
      </c>
      <c r="BD178" s="197">
        <v>0</v>
      </c>
      <c r="BE178" s="198"/>
      <c r="BF178" s="311">
        <v>0</v>
      </c>
      <c r="BG178" s="197">
        <v>0</v>
      </c>
      <c r="BH178" s="198"/>
      <c r="BI178" s="311">
        <v>0</v>
      </c>
      <c r="BJ178" s="197">
        <v>0</v>
      </c>
      <c r="BK178" s="198"/>
      <c r="BL178" s="311"/>
      <c r="BM178" s="313"/>
      <c r="BN178" s="194"/>
      <c r="BO178" s="250">
        <v>0</v>
      </c>
      <c r="BP178" s="362"/>
      <c r="BQ178" s="362"/>
      <c r="BR178" s="362"/>
      <c r="BS178" s="248" t="str">
        <f>AG178 &amp; BO178</f>
        <v>Кредиты0</v>
      </c>
      <c r="BT178" s="362"/>
      <c r="BU178" s="362"/>
      <c r="BV178" s="362"/>
      <c r="BW178" s="362"/>
      <c r="BX178" s="362"/>
      <c r="BY178" s="248" t="str">
        <f>AG178&amp;AH178</f>
        <v>Кредитыда</v>
      </c>
      <c r="BZ178" s="249">
        <v>0</v>
      </c>
    </row>
    <row r="179" spans="3:78" ht="21" customHeight="1">
      <c r="C179" s="305"/>
      <c r="D179" s="368"/>
      <c r="E179" s="414"/>
      <c r="F179" s="417"/>
      <c r="G179" s="420"/>
      <c r="H179" s="380"/>
      <c r="I179" s="383"/>
      <c r="J179" s="383"/>
      <c r="K179" s="386"/>
      <c r="L179" s="389"/>
      <c r="M179" s="392"/>
      <c r="N179" s="395"/>
      <c r="O179" s="398"/>
      <c r="P179" s="411"/>
      <c r="Q179" s="404"/>
      <c r="R179" s="365"/>
      <c r="S179" s="365"/>
      <c r="T179" s="365"/>
      <c r="U179" s="365"/>
      <c r="V179" s="365"/>
      <c r="W179" s="365"/>
      <c r="X179" s="365"/>
      <c r="Y179" s="365"/>
      <c r="Z179" s="365"/>
      <c r="AA179" s="365"/>
      <c r="AB179" s="365"/>
      <c r="AC179" s="365"/>
      <c r="AD179" s="365"/>
      <c r="AE179" s="192"/>
      <c r="AF179" s="216" t="s">
        <v>119</v>
      </c>
      <c r="AG179" s="304" t="s">
        <v>221</v>
      </c>
      <c r="AH179" s="300" t="s">
        <v>18</v>
      </c>
      <c r="AI179" s="317" t="s">
        <v>815</v>
      </c>
      <c r="AJ179" s="220" t="s">
        <v>530</v>
      </c>
      <c r="AK179" s="220" t="s">
        <v>816</v>
      </c>
      <c r="AL179" s="220" t="s">
        <v>817</v>
      </c>
      <c r="AM179" s="220" t="s">
        <v>818</v>
      </c>
      <c r="AN179" s="220" t="s">
        <v>819</v>
      </c>
      <c r="AO179" s="220" t="s">
        <v>820</v>
      </c>
      <c r="AP179" s="171" t="s">
        <v>18</v>
      </c>
      <c r="AQ179" s="194">
        <f>SUM(AT179,AW179,AZ179,BC179,BF179,BI179,BL179)</f>
        <v>20232.395</v>
      </c>
      <c r="AR179" s="196">
        <f>SUM(AT179,AX179,BA179,BD179,BG179,BJ179,BM179)</f>
        <v>5564.86</v>
      </c>
      <c r="AS179" s="194">
        <f>AQ179-AR179</f>
        <v>14667.535</v>
      </c>
      <c r="AT179" s="315">
        <v>0</v>
      </c>
      <c r="AU179" s="172">
        <v>0</v>
      </c>
      <c r="AV179" s="313"/>
      <c r="AW179" s="311">
        <v>0</v>
      </c>
      <c r="AX179" s="197">
        <v>0</v>
      </c>
      <c r="AY179" s="198"/>
      <c r="AZ179" s="315">
        <v>3394.37</v>
      </c>
      <c r="BA179" s="197"/>
      <c r="BB179" s="198"/>
      <c r="BC179" s="311">
        <v>16838.025000000001</v>
      </c>
      <c r="BD179" s="197"/>
      <c r="BE179" s="198"/>
      <c r="BF179" s="311">
        <v>0</v>
      </c>
      <c r="BG179" s="197">
        <v>0</v>
      </c>
      <c r="BH179" s="198"/>
      <c r="BI179" s="311">
        <v>0</v>
      </c>
      <c r="BJ179" s="197">
        <v>0</v>
      </c>
      <c r="BK179" s="198"/>
      <c r="BL179" s="311"/>
      <c r="BM179" s="313">
        <v>5564.86</v>
      </c>
      <c r="BN179" s="194"/>
      <c r="BO179" s="250">
        <v>0</v>
      </c>
      <c r="BP179" s="362"/>
      <c r="BQ179" s="362"/>
      <c r="BR179" s="362"/>
      <c r="BS179" s="248" t="str">
        <f>AG179 &amp; BO179</f>
        <v>Амортизационные отчисления0</v>
      </c>
      <c r="BT179" s="362"/>
      <c r="BU179" s="362"/>
      <c r="BV179" s="362"/>
      <c r="BW179" s="362"/>
      <c r="BX179" s="362"/>
      <c r="BY179" s="248" t="str">
        <f>AG179&amp;AH179</f>
        <v>Амортизационные отчисленияда</v>
      </c>
      <c r="BZ179" s="249">
        <v>0</v>
      </c>
    </row>
    <row r="180" spans="3:78" ht="15" customHeight="1">
      <c r="C180" s="305" t="s">
        <v>941</v>
      </c>
      <c r="D180" s="368"/>
      <c r="E180" s="414"/>
      <c r="F180" s="417"/>
      <c r="G180" s="420"/>
      <c r="H180" s="380"/>
      <c r="I180" s="383"/>
      <c r="J180" s="383"/>
      <c r="K180" s="386"/>
      <c r="L180" s="389"/>
      <c r="M180" s="392"/>
      <c r="N180" s="396"/>
      <c r="O180" s="399"/>
      <c r="P180" s="412"/>
      <c r="Q180" s="405"/>
      <c r="R180" s="366"/>
      <c r="S180" s="366"/>
      <c r="T180" s="366"/>
      <c r="U180" s="366"/>
      <c r="V180" s="366"/>
      <c r="W180" s="366"/>
      <c r="X180" s="366"/>
      <c r="Y180" s="366"/>
      <c r="Z180" s="366"/>
      <c r="AA180" s="366"/>
      <c r="AB180" s="366"/>
      <c r="AC180" s="366"/>
      <c r="AD180" s="366"/>
      <c r="AE180" s="278" t="s">
        <v>377</v>
      </c>
      <c r="AF180" s="202"/>
      <c r="AG180" s="222" t="s">
        <v>24</v>
      </c>
      <c r="AH180" s="222"/>
      <c r="AI180" s="222"/>
      <c r="AJ180" s="222"/>
      <c r="AK180" s="222"/>
      <c r="AL180" s="222"/>
      <c r="AM180" s="222"/>
      <c r="AN180" s="222"/>
      <c r="AO180" s="222"/>
      <c r="AP180" s="167"/>
      <c r="AQ180" s="168"/>
      <c r="AR180" s="168"/>
      <c r="AS180" s="168"/>
      <c r="AT180" s="168"/>
      <c r="AU180" s="168"/>
      <c r="AV180" s="168"/>
      <c r="AW180" s="168"/>
      <c r="AX180" s="168"/>
      <c r="AY180" s="168"/>
      <c r="AZ180" s="168"/>
      <c r="BA180" s="168"/>
      <c r="BB180" s="168"/>
      <c r="BC180" s="168"/>
      <c r="BD180" s="168"/>
      <c r="BE180" s="168"/>
      <c r="BF180" s="168"/>
      <c r="BG180" s="168"/>
      <c r="BH180" s="168"/>
      <c r="BI180" s="168"/>
      <c r="BJ180" s="168"/>
      <c r="BK180" s="168"/>
      <c r="BL180" s="168"/>
      <c r="BM180" s="168"/>
      <c r="BN180" s="169"/>
      <c r="BO180" s="250"/>
      <c r="BP180" s="362"/>
      <c r="BQ180" s="362"/>
      <c r="BR180" s="362"/>
      <c r="BS180" s="249"/>
      <c r="BT180" s="362"/>
      <c r="BU180" s="362"/>
      <c r="BV180" s="362"/>
      <c r="BW180" s="362"/>
      <c r="BX180" s="362"/>
      <c r="BY180" s="249"/>
    </row>
    <row r="181" spans="3:78" ht="15" customHeight="1" thickBot="1">
      <c r="C181" s="306" t="s">
        <v>940</v>
      </c>
      <c r="D181" s="369"/>
      <c r="E181" s="415"/>
      <c r="F181" s="418"/>
      <c r="G181" s="421"/>
      <c r="H181" s="381"/>
      <c r="I181" s="384"/>
      <c r="J181" s="384"/>
      <c r="K181" s="387"/>
      <c r="L181" s="390"/>
      <c r="M181" s="393"/>
      <c r="N181" s="279" t="s">
        <v>378</v>
      </c>
      <c r="O181" s="211"/>
      <c r="P181" s="363" t="s">
        <v>282</v>
      </c>
      <c r="Q181" s="363"/>
      <c r="R181" s="170"/>
      <c r="S181" s="170"/>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6"/>
      <c r="BO181" s="250"/>
      <c r="BP181" s="249"/>
      <c r="BQ181" s="249"/>
      <c r="BR181" s="249"/>
      <c r="BS181" s="249"/>
      <c r="BT181" s="249"/>
      <c r="BU181" s="249"/>
      <c r="BY181" s="249"/>
    </row>
    <row r="182" spans="3:78" ht="11.25" customHeight="1">
      <c r="C182" s="97"/>
      <c r="D182" s="367">
        <v>24</v>
      </c>
      <c r="E182" s="413" t="s">
        <v>199</v>
      </c>
      <c r="F182" s="416" t="s">
        <v>210</v>
      </c>
      <c r="G182" s="419" t="s">
        <v>964</v>
      </c>
      <c r="H182" s="422" t="s">
        <v>825</v>
      </c>
      <c r="I182" s="422" t="s">
        <v>825</v>
      </c>
      <c r="J182" s="422" t="s">
        <v>766</v>
      </c>
      <c r="K182" s="385">
        <v>10</v>
      </c>
      <c r="L182" s="388" t="s">
        <v>11</v>
      </c>
      <c r="M182" s="391">
        <v>0</v>
      </c>
      <c r="N182" s="162"/>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1"/>
      <c r="BO182" s="250"/>
      <c r="BP182" s="249"/>
      <c r="BQ182" s="249"/>
      <c r="BR182" s="249"/>
      <c r="BS182" s="249"/>
      <c r="BT182" s="249"/>
      <c r="BU182" s="249"/>
      <c r="BY182" s="249"/>
    </row>
    <row r="183" spans="3:78" ht="11.25" customHeight="1">
      <c r="C183" s="305"/>
      <c r="D183" s="368"/>
      <c r="E183" s="414"/>
      <c r="F183" s="417"/>
      <c r="G183" s="420"/>
      <c r="H183" s="380"/>
      <c r="I183" s="383"/>
      <c r="J183" s="383"/>
      <c r="K183" s="386"/>
      <c r="L183" s="389"/>
      <c r="M183" s="392"/>
      <c r="N183" s="394"/>
      <c r="O183" s="397">
        <v>1</v>
      </c>
      <c r="P183" s="410" t="s">
        <v>966</v>
      </c>
      <c r="Q183" s="409"/>
      <c r="R183" s="364"/>
      <c r="S183" s="364"/>
      <c r="T183" s="364"/>
      <c r="U183" s="364"/>
      <c r="V183" s="364"/>
      <c r="W183" s="364"/>
      <c r="X183" s="364"/>
      <c r="Y183" s="364"/>
      <c r="Z183" s="364"/>
      <c r="AA183" s="364"/>
      <c r="AB183" s="364"/>
      <c r="AC183" s="364"/>
      <c r="AD183" s="364"/>
      <c r="AE183" s="208"/>
      <c r="AF183" s="219"/>
      <c r="AG183" s="218"/>
      <c r="AH183" s="218"/>
      <c r="AI183" s="218"/>
      <c r="AJ183" s="218"/>
      <c r="AK183" s="218"/>
      <c r="AL183" s="218"/>
      <c r="AM183" s="218"/>
      <c r="AN183" s="218"/>
      <c r="AO183" s="218"/>
      <c r="AP183" s="163"/>
      <c r="AQ183" s="163"/>
      <c r="AR183" s="163"/>
      <c r="AS183" s="163"/>
      <c r="AT183" s="163"/>
      <c r="AU183" s="163"/>
      <c r="AV183" s="163"/>
      <c r="AW183" s="163"/>
      <c r="AX183" s="163"/>
      <c r="AY183" s="163"/>
      <c r="AZ183" s="163"/>
      <c r="BA183" s="163"/>
      <c r="BB183" s="163"/>
      <c r="BC183" s="163"/>
      <c r="BD183" s="163"/>
      <c r="BE183" s="163"/>
      <c r="BF183" s="163"/>
      <c r="BG183" s="163"/>
      <c r="BH183" s="163"/>
      <c r="BI183" s="163"/>
      <c r="BJ183" s="163"/>
      <c r="BK183" s="163"/>
      <c r="BL183" s="163"/>
      <c r="BM183" s="163"/>
      <c r="BN183" s="164"/>
      <c r="BO183" s="250"/>
      <c r="BP183" s="362"/>
      <c r="BQ183" s="362"/>
      <c r="BR183" s="362"/>
      <c r="BS183" s="249"/>
      <c r="BT183" s="362"/>
      <c r="BU183" s="362"/>
      <c r="BV183" s="362"/>
      <c r="BW183" s="362"/>
      <c r="BX183" s="362"/>
      <c r="BY183" s="249"/>
    </row>
    <row r="184" spans="3:78" ht="19.5" customHeight="1">
      <c r="C184" s="305"/>
      <c r="D184" s="368"/>
      <c r="E184" s="414"/>
      <c r="F184" s="417"/>
      <c r="G184" s="420"/>
      <c r="H184" s="380"/>
      <c r="I184" s="383"/>
      <c r="J184" s="383"/>
      <c r="K184" s="386"/>
      <c r="L184" s="389"/>
      <c r="M184" s="392"/>
      <c r="N184" s="395"/>
      <c r="O184" s="398"/>
      <c r="P184" s="411"/>
      <c r="Q184" s="404"/>
      <c r="R184" s="365"/>
      <c r="S184" s="365"/>
      <c r="T184" s="365"/>
      <c r="U184" s="365"/>
      <c r="V184" s="365"/>
      <c r="W184" s="365"/>
      <c r="X184" s="365"/>
      <c r="Y184" s="365"/>
      <c r="Z184" s="365"/>
      <c r="AA184" s="365"/>
      <c r="AB184" s="365"/>
      <c r="AC184" s="365"/>
      <c r="AD184" s="365"/>
      <c r="AE184" s="192"/>
      <c r="AF184" s="216" t="s">
        <v>268</v>
      </c>
      <c r="AG184" s="304" t="s">
        <v>240</v>
      </c>
      <c r="AH184" s="300" t="s">
        <v>18</v>
      </c>
      <c r="AI184" s="317" t="s">
        <v>815</v>
      </c>
      <c r="AJ184" s="220" t="s">
        <v>530</v>
      </c>
      <c r="AK184" s="220" t="s">
        <v>816</v>
      </c>
      <c r="AL184" s="220" t="s">
        <v>817</v>
      </c>
      <c r="AM184" s="220" t="s">
        <v>818</v>
      </c>
      <c r="AN184" s="220" t="s">
        <v>819</v>
      </c>
      <c r="AO184" s="220" t="s">
        <v>820</v>
      </c>
      <c r="AP184" s="171" t="s">
        <v>18</v>
      </c>
      <c r="AQ184" s="194">
        <f>SUM(AT184,AW184,AZ184,BC184,BF184,BI184,BL184)</f>
        <v>21924.749999999996</v>
      </c>
      <c r="AR184" s="196">
        <f>SUM(AT184,AX184,BA184,BD184,BG184,BJ184,BM184)</f>
        <v>7653.43</v>
      </c>
      <c r="AS184" s="194">
        <f>AQ184-AR184</f>
        <v>14271.319999999996</v>
      </c>
      <c r="AT184" s="315">
        <v>2618.83</v>
      </c>
      <c r="AU184" s="172">
        <v>0</v>
      </c>
      <c r="AV184" s="313"/>
      <c r="AW184" s="311">
        <v>278.81</v>
      </c>
      <c r="AX184" s="197"/>
      <c r="AY184" s="198"/>
      <c r="AZ184" s="315">
        <v>16585.919999999998</v>
      </c>
      <c r="BA184" s="197"/>
      <c r="BB184" s="198"/>
      <c r="BC184" s="311">
        <v>2441.19</v>
      </c>
      <c r="BD184" s="197"/>
      <c r="BE184" s="198"/>
      <c r="BF184" s="311">
        <v>0</v>
      </c>
      <c r="BG184" s="197">
        <v>0</v>
      </c>
      <c r="BH184" s="198"/>
      <c r="BI184" s="311">
        <v>0</v>
      </c>
      <c r="BJ184" s="197">
        <v>0</v>
      </c>
      <c r="BK184" s="198"/>
      <c r="BL184" s="311"/>
      <c r="BM184" s="313">
        <v>5034.6000000000004</v>
      </c>
      <c r="BN184" s="194"/>
      <c r="BO184" s="250">
        <v>0</v>
      </c>
      <c r="BP184" s="362"/>
      <c r="BQ184" s="362"/>
      <c r="BR184" s="362"/>
      <c r="BS184" s="248" t="str">
        <f>AG184 &amp; BO184</f>
        <v>Прибыль направляемая на инвестиции0</v>
      </c>
      <c r="BT184" s="362"/>
      <c r="BU184" s="362"/>
      <c r="BV184" s="362"/>
      <c r="BW184" s="362"/>
      <c r="BX184" s="362"/>
      <c r="BY184" s="248" t="str">
        <f>AG184&amp;AH184</f>
        <v>Прибыль направляемая на инвестициида</v>
      </c>
      <c r="BZ184" s="249">
        <v>0</v>
      </c>
    </row>
    <row r="185" spans="3:78" ht="19.5" customHeight="1">
      <c r="C185" s="305"/>
      <c r="D185" s="368"/>
      <c r="E185" s="414"/>
      <c r="F185" s="417"/>
      <c r="G185" s="420"/>
      <c r="H185" s="380"/>
      <c r="I185" s="383"/>
      <c r="J185" s="383"/>
      <c r="K185" s="386"/>
      <c r="L185" s="389"/>
      <c r="M185" s="392"/>
      <c r="N185" s="395"/>
      <c r="O185" s="398"/>
      <c r="P185" s="411"/>
      <c r="Q185" s="404"/>
      <c r="R185" s="365"/>
      <c r="S185" s="365"/>
      <c r="T185" s="365"/>
      <c r="U185" s="365"/>
      <c r="V185" s="365"/>
      <c r="W185" s="365"/>
      <c r="X185" s="365"/>
      <c r="Y185" s="365"/>
      <c r="Z185" s="365"/>
      <c r="AA185" s="365"/>
      <c r="AB185" s="365"/>
      <c r="AC185" s="365"/>
      <c r="AD185" s="365"/>
      <c r="AE185" s="192"/>
      <c r="AF185" s="216" t="s">
        <v>118</v>
      </c>
      <c r="AG185" s="304" t="s">
        <v>221</v>
      </c>
      <c r="AH185" s="300" t="s">
        <v>18</v>
      </c>
      <c r="AI185" s="317" t="s">
        <v>815</v>
      </c>
      <c r="AJ185" s="220" t="s">
        <v>530</v>
      </c>
      <c r="AK185" s="220" t="s">
        <v>816</v>
      </c>
      <c r="AL185" s="220" t="s">
        <v>817</v>
      </c>
      <c r="AM185" s="220" t="s">
        <v>818</v>
      </c>
      <c r="AN185" s="220" t="s">
        <v>819</v>
      </c>
      <c r="AO185" s="220" t="s">
        <v>820</v>
      </c>
      <c r="AP185" s="171" t="s">
        <v>18</v>
      </c>
      <c r="AQ185" s="194">
        <f>SUM(AT185,AW185,AZ185,BC185,BF185,BI185,BL185)</f>
        <v>30451.85</v>
      </c>
      <c r="AR185" s="196">
        <f>SUM(AT185,AX185,BA185,BD185,BG185,BJ185,BM185)</f>
        <v>9128.57</v>
      </c>
      <c r="AS185" s="194">
        <f>AQ185-AR185</f>
        <v>21323.279999999999</v>
      </c>
      <c r="AT185" s="315">
        <v>0</v>
      </c>
      <c r="AU185" s="172">
        <v>0</v>
      </c>
      <c r="AV185" s="313"/>
      <c r="AW185" s="311">
        <v>16307.11</v>
      </c>
      <c r="AX185" s="197"/>
      <c r="AY185" s="198"/>
      <c r="AZ185" s="315">
        <v>0</v>
      </c>
      <c r="BA185" s="197"/>
      <c r="BB185" s="198"/>
      <c r="BC185" s="311">
        <v>14144.74</v>
      </c>
      <c r="BD185" s="197"/>
      <c r="BE185" s="198"/>
      <c r="BF185" s="311">
        <v>0</v>
      </c>
      <c r="BG185" s="197">
        <v>0</v>
      </c>
      <c r="BH185" s="198"/>
      <c r="BI185" s="311">
        <v>0</v>
      </c>
      <c r="BJ185" s="197">
        <v>0</v>
      </c>
      <c r="BK185" s="198"/>
      <c r="BL185" s="311"/>
      <c r="BM185" s="313">
        <v>9128.57</v>
      </c>
      <c r="BN185" s="194"/>
      <c r="BO185" s="250">
        <v>0</v>
      </c>
      <c r="BP185" s="362"/>
      <c r="BQ185" s="362"/>
      <c r="BR185" s="362"/>
      <c r="BS185" s="248" t="str">
        <f>AG185 &amp; BO185</f>
        <v>Амортизационные отчисления0</v>
      </c>
      <c r="BT185" s="362"/>
      <c r="BU185" s="362"/>
      <c r="BV185" s="362"/>
      <c r="BW185" s="362"/>
      <c r="BX185" s="362"/>
      <c r="BY185" s="248" t="str">
        <f>AG185&amp;AH185</f>
        <v>Амортизационные отчисленияда</v>
      </c>
      <c r="BZ185" s="249">
        <v>0</v>
      </c>
    </row>
    <row r="186" spans="3:78" ht="15" customHeight="1">
      <c r="C186" s="305" t="s">
        <v>941</v>
      </c>
      <c r="D186" s="368"/>
      <c r="E186" s="414"/>
      <c r="F186" s="417"/>
      <c r="G186" s="420"/>
      <c r="H186" s="380"/>
      <c r="I186" s="383"/>
      <c r="J186" s="383"/>
      <c r="K186" s="386"/>
      <c r="L186" s="389"/>
      <c r="M186" s="392"/>
      <c r="N186" s="396"/>
      <c r="O186" s="399"/>
      <c r="P186" s="412"/>
      <c r="Q186" s="405"/>
      <c r="R186" s="366"/>
      <c r="S186" s="366"/>
      <c r="T186" s="366"/>
      <c r="U186" s="366"/>
      <c r="V186" s="366"/>
      <c r="W186" s="366"/>
      <c r="X186" s="366"/>
      <c r="Y186" s="366"/>
      <c r="Z186" s="366"/>
      <c r="AA186" s="366"/>
      <c r="AB186" s="366"/>
      <c r="AC186" s="366"/>
      <c r="AD186" s="366"/>
      <c r="AE186" s="278" t="s">
        <v>377</v>
      </c>
      <c r="AF186" s="202"/>
      <c r="AG186" s="222" t="s">
        <v>24</v>
      </c>
      <c r="AH186" s="222"/>
      <c r="AI186" s="222"/>
      <c r="AJ186" s="222"/>
      <c r="AK186" s="222"/>
      <c r="AL186" s="222"/>
      <c r="AM186" s="222"/>
      <c r="AN186" s="222"/>
      <c r="AO186" s="222"/>
      <c r="AP186" s="167"/>
      <c r="AQ186" s="168"/>
      <c r="AR186" s="168"/>
      <c r="AS186" s="168"/>
      <c r="AT186" s="168"/>
      <c r="AU186" s="168"/>
      <c r="AV186" s="168"/>
      <c r="AW186" s="168"/>
      <c r="AX186" s="168"/>
      <c r="AY186" s="168"/>
      <c r="AZ186" s="168"/>
      <c r="BA186" s="168"/>
      <c r="BB186" s="168"/>
      <c r="BC186" s="168"/>
      <c r="BD186" s="168"/>
      <c r="BE186" s="168"/>
      <c r="BF186" s="168"/>
      <c r="BG186" s="168"/>
      <c r="BH186" s="168"/>
      <c r="BI186" s="168"/>
      <c r="BJ186" s="168"/>
      <c r="BK186" s="168"/>
      <c r="BL186" s="168"/>
      <c r="BM186" s="168"/>
      <c r="BN186" s="169"/>
      <c r="BO186" s="250"/>
      <c r="BP186" s="362"/>
      <c r="BQ186" s="362"/>
      <c r="BR186" s="362"/>
      <c r="BS186" s="249"/>
      <c r="BT186" s="362"/>
      <c r="BU186" s="362"/>
      <c r="BV186" s="362"/>
      <c r="BW186" s="362"/>
      <c r="BX186" s="362"/>
      <c r="BY186" s="249"/>
    </row>
    <row r="187" spans="3:78" ht="15" customHeight="1" thickBot="1">
      <c r="C187" s="306" t="s">
        <v>940</v>
      </c>
      <c r="D187" s="369"/>
      <c r="E187" s="415"/>
      <c r="F187" s="418"/>
      <c r="G187" s="421"/>
      <c r="H187" s="381"/>
      <c r="I187" s="384"/>
      <c r="J187" s="384"/>
      <c r="K187" s="387"/>
      <c r="L187" s="390"/>
      <c r="M187" s="393"/>
      <c r="N187" s="279" t="s">
        <v>378</v>
      </c>
      <c r="O187" s="211"/>
      <c r="P187" s="363" t="s">
        <v>282</v>
      </c>
      <c r="Q187" s="363"/>
      <c r="R187" s="170"/>
      <c r="S187" s="170"/>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6"/>
      <c r="BO187" s="250"/>
      <c r="BP187" s="249"/>
      <c r="BQ187" s="249"/>
      <c r="BR187" s="249"/>
      <c r="BS187" s="249"/>
      <c r="BT187" s="249"/>
      <c r="BU187" s="249"/>
      <c r="BY187" s="249"/>
    </row>
    <row r="188" spans="3:78" ht="11.25" customHeight="1">
      <c r="C188" s="97"/>
      <c r="D188" s="367">
        <v>25</v>
      </c>
      <c r="E188" s="413" t="s">
        <v>199</v>
      </c>
      <c r="F188" s="416" t="s">
        <v>210</v>
      </c>
      <c r="G188" s="419" t="s">
        <v>965</v>
      </c>
      <c r="H188" s="422" t="s">
        <v>825</v>
      </c>
      <c r="I188" s="422" t="s">
        <v>825</v>
      </c>
      <c r="J188" s="422" t="s">
        <v>766</v>
      </c>
      <c r="K188" s="385">
        <v>0</v>
      </c>
      <c r="L188" s="388" t="s">
        <v>273</v>
      </c>
      <c r="M188" s="391">
        <v>0</v>
      </c>
      <c r="N188" s="162"/>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1"/>
      <c r="BO188" s="250"/>
      <c r="BP188" s="249"/>
      <c r="BQ188" s="249"/>
      <c r="BR188" s="249"/>
      <c r="BS188" s="249"/>
      <c r="BT188" s="249"/>
      <c r="BU188" s="249"/>
      <c r="BY188" s="249"/>
    </row>
    <row r="189" spans="3:78" ht="11.25" customHeight="1">
      <c r="C189" s="305"/>
      <c r="D189" s="368"/>
      <c r="E189" s="414"/>
      <c r="F189" s="417"/>
      <c r="G189" s="420"/>
      <c r="H189" s="380"/>
      <c r="I189" s="383"/>
      <c r="J189" s="383"/>
      <c r="K189" s="386"/>
      <c r="L189" s="389"/>
      <c r="M189" s="392"/>
      <c r="N189" s="394"/>
      <c r="O189" s="397">
        <v>1</v>
      </c>
      <c r="P189" s="410" t="s">
        <v>966</v>
      </c>
      <c r="Q189" s="409"/>
      <c r="R189" s="364"/>
      <c r="S189" s="364"/>
      <c r="T189" s="364"/>
      <c r="U189" s="364"/>
      <c r="V189" s="364"/>
      <c r="W189" s="364"/>
      <c r="X189" s="364"/>
      <c r="Y189" s="364"/>
      <c r="Z189" s="364"/>
      <c r="AA189" s="364"/>
      <c r="AB189" s="364"/>
      <c r="AC189" s="364"/>
      <c r="AD189" s="364"/>
      <c r="AE189" s="208"/>
      <c r="AF189" s="219"/>
      <c r="AG189" s="218"/>
      <c r="AH189" s="218"/>
      <c r="AI189" s="218"/>
      <c r="AJ189" s="218"/>
      <c r="AK189" s="218"/>
      <c r="AL189" s="218"/>
      <c r="AM189" s="218"/>
      <c r="AN189" s="218"/>
      <c r="AO189" s="218"/>
      <c r="AP189" s="163"/>
      <c r="AQ189" s="163"/>
      <c r="AR189" s="163"/>
      <c r="AS189" s="163"/>
      <c r="AT189" s="163"/>
      <c r="AU189" s="163"/>
      <c r="AV189" s="163"/>
      <c r="AW189" s="163"/>
      <c r="AX189" s="163"/>
      <c r="AY189" s="163"/>
      <c r="AZ189" s="163"/>
      <c r="BA189" s="163"/>
      <c r="BB189" s="163"/>
      <c r="BC189" s="163"/>
      <c r="BD189" s="163"/>
      <c r="BE189" s="163"/>
      <c r="BF189" s="163"/>
      <c r="BG189" s="163"/>
      <c r="BH189" s="163"/>
      <c r="BI189" s="163"/>
      <c r="BJ189" s="163"/>
      <c r="BK189" s="163"/>
      <c r="BL189" s="163"/>
      <c r="BM189" s="163"/>
      <c r="BN189" s="164"/>
      <c r="BO189" s="250"/>
      <c r="BP189" s="362"/>
      <c r="BQ189" s="362"/>
      <c r="BR189" s="362"/>
      <c r="BS189" s="249"/>
      <c r="BT189" s="362"/>
      <c r="BU189" s="362"/>
      <c r="BV189" s="362"/>
      <c r="BW189" s="362"/>
      <c r="BX189" s="362"/>
      <c r="BY189" s="249"/>
    </row>
    <row r="190" spans="3:78" ht="24" customHeight="1">
      <c r="C190" s="305"/>
      <c r="D190" s="368"/>
      <c r="E190" s="414"/>
      <c r="F190" s="417"/>
      <c r="G190" s="420"/>
      <c r="H190" s="380"/>
      <c r="I190" s="383"/>
      <c r="J190" s="383"/>
      <c r="K190" s="386"/>
      <c r="L190" s="389"/>
      <c r="M190" s="392"/>
      <c r="N190" s="395"/>
      <c r="O190" s="398"/>
      <c r="P190" s="411"/>
      <c r="Q190" s="404"/>
      <c r="R190" s="365"/>
      <c r="S190" s="365"/>
      <c r="T190" s="365"/>
      <c r="U190" s="365"/>
      <c r="V190" s="365"/>
      <c r="W190" s="365"/>
      <c r="X190" s="365"/>
      <c r="Y190" s="365"/>
      <c r="Z190" s="365"/>
      <c r="AA190" s="365"/>
      <c r="AB190" s="365"/>
      <c r="AC190" s="365"/>
      <c r="AD190" s="365"/>
      <c r="AE190" s="192"/>
      <c r="AF190" s="216" t="s">
        <v>268</v>
      </c>
      <c r="AG190" s="304" t="s">
        <v>240</v>
      </c>
      <c r="AH190" s="300" t="s">
        <v>18</v>
      </c>
      <c r="AI190" s="317" t="s">
        <v>815</v>
      </c>
      <c r="AJ190" s="220" t="s">
        <v>530</v>
      </c>
      <c r="AK190" s="220" t="s">
        <v>816</v>
      </c>
      <c r="AL190" s="220" t="s">
        <v>817</v>
      </c>
      <c r="AM190" s="220" t="s">
        <v>818</v>
      </c>
      <c r="AN190" s="220" t="s">
        <v>819</v>
      </c>
      <c r="AO190" s="220" t="s">
        <v>820</v>
      </c>
      <c r="AP190" s="171" t="s">
        <v>18</v>
      </c>
      <c r="AQ190" s="194">
        <f>SUM(AT190,AW190,AZ190,BC190,BF190,BI190,BL190)</f>
        <v>24822.075000000001</v>
      </c>
      <c r="AR190" s="196">
        <f>SUM(AT190,AX190,BA190,BD190,BG190,BJ190,BM190)</f>
        <v>0</v>
      </c>
      <c r="AS190" s="194">
        <f>AQ190-AR190</f>
        <v>24822.075000000001</v>
      </c>
      <c r="AT190" s="315">
        <v>0</v>
      </c>
      <c r="AU190" s="172">
        <v>0</v>
      </c>
      <c r="AV190" s="313"/>
      <c r="AW190" s="311">
        <v>0</v>
      </c>
      <c r="AX190" s="197">
        <v>0</v>
      </c>
      <c r="AY190" s="198"/>
      <c r="AZ190" s="315">
        <v>0</v>
      </c>
      <c r="BA190" s="197">
        <v>0</v>
      </c>
      <c r="BB190" s="198"/>
      <c r="BC190" s="311">
        <v>12967.315000000001</v>
      </c>
      <c r="BD190" s="197"/>
      <c r="BE190" s="198"/>
      <c r="BF190" s="311">
        <v>11854.76</v>
      </c>
      <c r="BG190" s="197"/>
      <c r="BH190" s="198"/>
      <c r="BI190" s="311">
        <v>0</v>
      </c>
      <c r="BJ190" s="197">
        <v>0</v>
      </c>
      <c r="BK190" s="198"/>
      <c r="BL190" s="311"/>
      <c r="BM190" s="313"/>
      <c r="BN190" s="194"/>
      <c r="BO190" s="250">
        <v>0</v>
      </c>
      <c r="BP190" s="362"/>
      <c r="BQ190" s="362"/>
      <c r="BR190" s="362"/>
      <c r="BS190" s="248" t="str">
        <f>AG190 &amp; BO190</f>
        <v>Прибыль направляемая на инвестиции0</v>
      </c>
      <c r="BT190" s="362"/>
      <c r="BU190" s="362"/>
      <c r="BV190" s="362"/>
      <c r="BW190" s="362"/>
      <c r="BX190" s="362"/>
      <c r="BY190" s="248" t="str">
        <f>AG190&amp;AH190</f>
        <v>Прибыль направляемая на инвестициида</v>
      </c>
      <c r="BZ190" s="249">
        <v>0</v>
      </c>
    </row>
    <row r="191" spans="3:78" ht="24" customHeight="1">
      <c r="C191" s="305"/>
      <c r="D191" s="368"/>
      <c r="E191" s="414"/>
      <c r="F191" s="417"/>
      <c r="G191" s="420"/>
      <c r="H191" s="380"/>
      <c r="I191" s="383"/>
      <c r="J191" s="383"/>
      <c r="K191" s="386"/>
      <c r="L191" s="389"/>
      <c r="M191" s="392"/>
      <c r="N191" s="395"/>
      <c r="O191" s="398"/>
      <c r="P191" s="411"/>
      <c r="Q191" s="404"/>
      <c r="R191" s="365"/>
      <c r="S191" s="365"/>
      <c r="T191" s="365"/>
      <c r="U191" s="365"/>
      <c r="V191" s="365"/>
      <c r="W191" s="365"/>
      <c r="X191" s="365"/>
      <c r="Y191" s="365"/>
      <c r="Z191" s="365"/>
      <c r="AA191" s="365"/>
      <c r="AB191" s="365"/>
      <c r="AC191" s="365"/>
      <c r="AD191" s="365"/>
      <c r="AE191" s="192"/>
      <c r="AF191" s="216" t="s">
        <v>118</v>
      </c>
      <c r="AG191" s="304" t="s">
        <v>221</v>
      </c>
      <c r="AH191" s="300" t="s">
        <v>18</v>
      </c>
      <c r="AI191" s="317" t="s">
        <v>815</v>
      </c>
      <c r="AJ191" s="220" t="s">
        <v>530</v>
      </c>
      <c r="AK191" s="220" t="s">
        <v>816</v>
      </c>
      <c r="AL191" s="220" t="s">
        <v>817</v>
      </c>
      <c r="AM191" s="220" t="s">
        <v>818</v>
      </c>
      <c r="AN191" s="220" t="s">
        <v>819</v>
      </c>
      <c r="AO191" s="220" t="s">
        <v>820</v>
      </c>
      <c r="AP191" s="171" t="s">
        <v>18</v>
      </c>
      <c r="AQ191" s="194">
        <f>SUM(AT191,AW191,AZ191,BC191,BF191,BI191,BL191)</f>
        <v>2477.5439999999999</v>
      </c>
      <c r="AR191" s="196">
        <f>SUM(AT191,AX191,BA191,BD191,BG191,BJ191,BM191)</f>
        <v>0</v>
      </c>
      <c r="AS191" s="194">
        <f>AQ191-AR191</f>
        <v>2477.5439999999999</v>
      </c>
      <c r="AT191" s="315">
        <v>0</v>
      </c>
      <c r="AU191" s="172">
        <v>0</v>
      </c>
      <c r="AV191" s="313"/>
      <c r="AW191" s="311">
        <v>0</v>
      </c>
      <c r="AX191" s="197">
        <v>0</v>
      </c>
      <c r="AY191" s="198"/>
      <c r="AZ191" s="315">
        <v>1364.9839999999999</v>
      </c>
      <c r="BA191" s="197"/>
      <c r="BB191" s="198"/>
      <c r="BC191" s="311">
        <v>0</v>
      </c>
      <c r="BD191" s="197">
        <v>0</v>
      </c>
      <c r="BE191" s="198"/>
      <c r="BF191" s="311">
        <v>1112.56</v>
      </c>
      <c r="BG191" s="197"/>
      <c r="BH191" s="198"/>
      <c r="BI191" s="311">
        <v>0</v>
      </c>
      <c r="BJ191" s="197">
        <v>0</v>
      </c>
      <c r="BK191" s="198"/>
      <c r="BL191" s="311"/>
      <c r="BM191" s="313"/>
      <c r="BN191" s="194"/>
      <c r="BO191" s="250">
        <v>0</v>
      </c>
      <c r="BP191" s="362"/>
      <c r="BQ191" s="362"/>
      <c r="BR191" s="362"/>
      <c r="BS191" s="248" t="str">
        <f>AG191 &amp; BO191</f>
        <v>Амортизационные отчисления0</v>
      </c>
      <c r="BT191" s="362"/>
      <c r="BU191" s="362"/>
      <c r="BV191" s="362"/>
      <c r="BW191" s="362"/>
      <c r="BX191" s="362"/>
      <c r="BY191" s="248" t="str">
        <f>AG191&amp;AH191</f>
        <v>Амортизационные отчисленияда</v>
      </c>
      <c r="BZ191" s="249">
        <v>0</v>
      </c>
    </row>
    <row r="192" spans="3:78" ht="15" customHeight="1">
      <c r="C192" s="305" t="s">
        <v>941</v>
      </c>
      <c r="D192" s="368"/>
      <c r="E192" s="414"/>
      <c r="F192" s="417"/>
      <c r="G192" s="420"/>
      <c r="H192" s="380"/>
      <c r="I192" s="383"/>
      <c r="J192" s="383"/>
      <c r="K192" s="386"/>
      <c r="L192" s="389"/>
      <c r="M192" s="392"/>
      <c r="N192" s="396"/>
      <c r="O192" s="399"/>
      <c r="P192" s="412"/>
      <c r="Q192" s="405"/>
      <c r="R192" s="366"/>
      <c r="S192" s="366"/>
      <c r="T192" s="366"/>
      <c r="U192" s="366"/>
      <c r="V192" s="366"/>
      <c r="W192" s="366"/>
      <c r="X192" s="366"/>
      <c r="Y192" s="366"/>
      <c r="Z192" s="366"/>
      <c r="AA192" s="366"/>
      <c r="AB192" s="366"/>
      <c r="AC192" s="366"/>
      <c r="AD192" s="366"/>
      <c r="AE192" s="278" t="s">
        <v>377</v>
      </c>
      <c r="AF192" s="202"/>
      <c r="AG192" s="222" t="s">
        <v>24</v>
      </c>
      <c r="AH192" s="222"/>
      <c r="AI192" s="222"/>
      <c r="AJ192" s="222"/>
      <c r="AK192" s="222"/>
      <c r="AL192" s="222"/>
      <c r="AM192" s="222"/>
      <c r="AN192" s="222"/>
      <c r="AO192" s="222"/>
      <c r="AP192" s="167"/>
      <c r="AQ192" s="168"/>
      <c r="AR192" s="168"/>
      <c r="AS192" s="168"/>
      <c r="AT192" s="168"/>
      <c r="AU192" s="168"/>
      <c r="AV192" s="168"/>
      <c r="AW192" s="168"/>
      <c r="AX192" s="168"/>
      <c r="AY192" s="168"/>
      <c r="AZ192" s="168"/>
      <c r="BA192" s="168"/>
      <c r="BB192" s="168"/>
      <c r="BC192" s="168"/>
      <c r="BD192" s="168"/>
      <c r="BE192" s="168"/>
      <c r="BF192" s="168"/>
      <c r="BG192" s="168"/>
      <c r="BH192" s="168"/>
      <c r="BI192" s="168"/>
      <c r="BJ192" s="168"/>
      <c r="BK192" s="168"/>
      <c r="BL192" s="168"/>
      <c r="BM192" s="168"/>
      <c r="BN192" s="169"/>
      <c r="BO192" s="250"/>
      <c r="BP192" s="362"/>
      <c r="BQ192" s="362"/>
      <c r="BR192" s="362"/>
      <c r="BS192" s="249"/>
      <c r="BT192" s="362"/>
      <c r="BU192" s="362"/>
      <c r="BV192" s="362"/>
      <c r="BW192" s="362"/>
      <c r="BX192" s="362"/>
      <c r="BY192" s="249"/>
    </row>
    <row r="193" spans="3:78" ht="15" customHeight="1" thickBot="1">
      <c r="C193" s="306" t="s">
        <v>940</v>
      </c>
      <c r="D193" s="369"/>
      <c r="E193" s="415"/>
      <c r="F193" s="418"/>
      <c r="G193" s="421"/>
      <c r="H193" s="381"/>
      <c r="I193" s="384"/>
      <c r="J193" s="384"/>
      <c r="K193" s="387"/>
      <c r="L193" s="390"/>
      <c r="M193" s="393"/>
      <c r="N193" s="279" t="s">
        <v>378</v>
      </c>
      <c r="O193" s="211"/>
      <c r="P193" s="363" t="s">
        <v>282</v>
      </c>
      <c r="Q193" s="363"/>
      <c r="R193" s="170"/>
      <c r="S193" s="170"/>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6"/>
      <c r="BO193" s="250"/>
      <c r="BP193" s="249"/>
      <c r="BQ193" s="249"/>
      <c r="BR193" s="249"/>
      <c r="BS193" s="249"/>
      <c r="BT193" s="249"/>
      <c r="BU193" s="249"/>
      <c r="BY193" s="249"/>
    </row>
    <row r="194" spans="3:78" ht="11.25" customHeight="1">
      <c r="C194" s="97" t="s">
        <v>1008</v>
      </c>
      <c r="D194" s="367" t="s">
        <v>846</v>
      </c>
      <c r="E194" s="370" t="s">
        <v>212</v>
      </c>
      <c r="F194" s="373" t="s">
        <v>154</v>
      </c>
      <c r="G194" s="376" t="s">
        <v>1010</v>
      </c>
      <c r="H194" s="379" t="s">
        <v>825</v>
      </c>
      <c r="I194" s="382" t="s">
        <v>825</v>
      </c>
      <c r="J194" s="382" t="s">
        <v>766</v>
      </c>
      <c r="K194" s="385">
        <v>1</v>
      </c>
      <c r="L194" s="388" t="s">
        <v>10</v>
      </c>
      <c r="M194" s="391">
        <v>0</v>
      </c>
      <c r="N194" s="162"/>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1"/>
      <c r="BO194" s="250"/>
      <c r="BP194" s="249"/>
      <c r="BQ194" s="249"/>
      <c r="BR194" s="249"/>
      <c r="BS194" s="249"/>
      <c r="BT194" s="249"/>
      <c r="BU194" s="249"/>
      <c r="BY194" s="249"/>
    </row>
    <row r="195" spans="3:78" ht="11.25" customHeight="1">
      <c r="C195" s="305"/>
      <c r="D195" s="368"/>
      <c r="E195" s="371"/>
      <c r="F195" s="374"/>
      <c r="G195" s="377"/>
      <c r="H195" s="380"/>
      <c r="I195" s="383"/>
      <c r="J195" s="383"/>
      <c r="K195" s="386"/>
      <c r="L195" s="389"/>
      <c r="M195" s="392"/>
      <c r="N195" s="394"/>
      <c r="O195" s="397">
        <v>1</v>
      </c>
      <c r="P195" s="400" t="s">
        <v>18</v>
      </c>
      <c r="Q195" s="403" t="s">
        <v>896</v>
      </c>
      <c r="R195" s="364" t="s">
        <v>842</v>
      </c>
      <c r="S195" s="364" t="s">
        <v>765</v>
      </c>
      <c r="T195" s="364" t="s">
        <v>765</v>
      </c>
      <c r="U195" s="364" t="s">
        <v>766</v>
      </c>
      <c r="V195" s="364" t="s">
        <v>843</v>
      </c>
      <c r="W195" s="364" t="s">
        <v>844</v>
      </c>
      <c r="X195" s="364" t="s">
        <v>897</v>
      </c>
      <c r="Y195" s="364" t="s">
        <v>898</v>
      </c>
      <c r="Z195" s="364" t="s">
        <v>825</v>
      </c>
      <c r="AA195" s="364" t="s">
        <v>825</v>
      </c>
      <c r="AB195" s="364" t="s">
        <v>766</v>
      </c>
      <c r="AC195" s="364" t="s">
        <v>843</v>
      </c>
      <c r="AD195" s="364" t="s">
        <v>844</v>
      </c>
      <c r="AE195" s="208"/>
      <c r="AF195" s="219">
        <v>0</v>
      </c>
      <c r="AG195" s="218" t="s">
        <v>307</v>
      </c>
      <c r="AH195" s="218"/>
      <c r="AI195" s="218"/>
      <c r="AJ195" s="218"/>
      <c r="AK195" s="218"/>
      <c r="AL195" s="218"/>
      <c r="AM195" s="218"/>
      <c r="AN195" s="218"/>
      <c r="AO195" s="218"/>
      <c r="AP195" s="163"/>
      <c r="AQ195" s="163"/>
      <c r="AR195" s="163"/>
      <c r="AS195" s="163"/>
      <c r="AT195" s="163"/>
      <c r="AU195" s="163"/>
      <c r="AV195" s="163"/>
      <c r="AW195" s="163"/>
      <c r="AX195" s="163"/>
      <c r="AY195" s="163"/>
      <c r="AZ195" s="163"/>
      <c r="BA195" s="163"/>
      <c r="BB195" s="163"/>
      <c r="BC195" s="163"/>
      <c r="BD195" s="163"/>
      <c r="BE195" s="163"/>
      <c r="BF195" s="163"/>
      <c r="BG195" s="163"/>
      <c r="BH195" s="163"/>
      <c r="BI195" s="163"/>
      <c r="BJ195" s="163"/>
      <c r="BK195" s="163"/>
      <c r="BL195" s="163"/>
      <c r="BM195" s="163"/>
      <c r="BN195" s="164"/>
      <c r="BO195" s="250"/>
      <c r="BP195" s="362" t="s">
        <v>839</v>
      </c>
      <c r="BQ195" s="362" t="s">
        <v>839</v>
      </c>
      <c r="BR195" s="362" t="s">
        <v>867</v>
      </c>
      <c r="BS195" s="249"/>
      <c r="BT195" s="362" t="s">
        <v>564</v>
      </c>
      <c r="BU195" s="362" t="s">
        <v>565</v>
      </c>
      <c r="BV195" s="362" t="s">
        <v>566</v>
      </c>
      <c r="BW195" s="362" t="s">
        <v>154</v>
      </c>
      <c r="BX195" s="362" t="s">
        <v>268</v>
      </c>
      <c r="BY195" s="249"/>
    </row>
    <row r="196" spans="3:78" ht="16.5" customHeight="1">
      <c r="C196" s="305"/>
      <c r="D196" s="368"/>
      <c r="E196" s="371"/>
      <c r="F196" s="374"/>
      <c r="G196" s="377"/>
      <c r="H196" s="380"/>
      <c r="I196" s="383"/>
      <c r="J196" s="383"/>
      <c r="K196" s="386"/>
      <c r="L196" s="389"/>
      <c r="M196" s="392"/>
      <c r="N196" s="395"/>
      <c r="O196" s="398"/>
      <c r="P196" s="401"/>
      <c r="Q196" s="404"/>
      <c r="R196" s="365"/>
      <c r="S196" s="365"/>
      <c r="T196" s="365"/>
      <c r="U196" s="365"/>
      <c r="V196" s="365"/>
      <c r="W196" s="365"/>
      <c r="X196" s="365"/>
      <c r="Y196" s="365"/>
      <c r="Z196" s="365"/>
      <c r="AA196" s="365"/>
      <c r="AB196" s="365"/>
      <c r="AC196" s="365"/>
      <c r="AD196" s="365"/>
      <c r="AE196" s="192"/>
      <c r="AF196" s="216" t="s">
        <v>268</v>
      </c>
      <c r="AG196" s="157" t="s">
        <v>240</v>
      </c>
      <c r="AH196" s="298" t="s">
        <v>18</v>
      </c>
      <c r="AI196" s="317" t="s">
        <v>815</v>
      </c>
      <c r="AJ196" s="220"/>
      <c r="AK196" s="220"/>
      <c r="AL196" s="220"/>
      <c r="AM196" s="220"/>
      <c r="AN196" s="220"/>
      <c r="AO196" s="220"/>
      <c r="AP196" s="171" t="s">
        <v>18</v>
      </c>
      <c r="AQ196" s="103">
        <f>SUM(AT196,AW196,AZ196,BC196,BF196,BI196,BL196)</f>
        <v>0</v>
      </c>
      <c r="AR196" s="196">
        <f>SUM(AT196,AX196,BA196,BD196,BG196,BJ196,BM196)</f>
        <v>19340</v>
      </c>
      <c r="AS196" s="194">
        <f>AQ196-AR196</f>
        <v>-19340</v>
      </c>
      <c r="AT196" s="310"/>
      <c r="AU196" s="158">
        <v>0</v>
      </c>
      <c r="AV196" s="243"/>
      <c r="AW196" s="310"/>
      <c r="AX196" s="158"/>
      <c r="AY196" s="193">
        <f>AW196-AX196</f>
        <v>0</v>
      </c>
      <c r="AZ196" s="314"/>
      <c r="BA196" s="158"/>
      <c r="BB196" s="193">
        <f>AZ196-BA196</f>
        <v>0</v>
      </c>
      <c r="BC196" s="310"/>
      <c r="BD196" s="158"/>
      <c r="BE196" s="193">
        <f>BC196-BD196</f>
        <v>0</v>
      </c>
      <c r="BF196" s="310"/>
      <c r="BG196" s="158"/>
      <c r="BH196" s="193">
        <f>BF196-BG196</f>
        <v>0</v>
      </c>
      <c r="BI196" s="310"/>
      <c r="BJ196" s="158"/>
      <c r="BK196" s="193">
        <f>BI196-BJ196</f>
        <v>0</v>
      </c>
      <c r="BL196" s="310"/>
      <c r="BM196" s="158">
        <v>19340</v>
      </c>
      <c r="BN196" s="194">
        <f>BL196-BM196</f>
        <v>-19340</v>
      </c>
      <c r="BO196" s="250">
        <v>0</v>
      </c>
      <c r="BP196" s="362"/>
      <c r="BQ196" s="362"/>
      <c r="BR196" s="362"/>
      <c r="BS196" s="248" t="str">
        <f>AG196 &amp; BO196</f>
        <v>Прибыль направляемая на инвестиции0</v>
      </c>
      <c r="BT196" s="362"/>
      <c r="BU196" s="362"/>
      <c r="BV196" s="362"/>
      <c r="BW196" s="362"/>
      <c r="BX196" s="362"/>
      <c r="BY196" s="248" t="str">
        <f>AG196&amp;AH196</f>
        <v>Прибыль направляемая на инвестициида</v>
      </c>
      <c r="BZ196" s="249"/>
    </row>
    <row r="197" spans="3:78" ht="15" customHeight="1">
      <c r="C197" s="305"/>
      <c r="D197" s="368"/>
      <c r="E197" s="371"/>
      <c r="F197" s="374"/>
      <c r="G197" s="377"/>
      <c r="H197" s="380"/>
      <c r="I197" s="383"/>
      <c r="J197" s="383"/>
      <c r="K197" s="386"/>
      <c r="L197" s="389"/>
      <c r="M197" s="392"/>
      <c r="N197" s="396"/>
      <c r="O197" s="399"/>
      <c r="P197" s="402"/>
      <c r="Q197" s="405"/>
      <c r="R197" s="366"/>
      <c r="S197" s="366"/>
      <c r="T197" s="366"/>
      <c r="U197" s="366"/>
      <c r="V197" s="366"/>
      <c r="W197" s="366"/>
      <c r="X197" s="366"/>
      <c r="Y197" s="366"/>
      <c r="Z197" s="366"/>
      <c r="AA197" s="366"/>
      <c r="AB197" s="366"/>
      <c r="AC197" s="366"/>
      <c r="AD197" s="366"/>
      <c r="AE197" s="278" t="s">
        <v>377</v>
      </c>
      <c r="AF197" s="202"/>
      <c r="AG197" s="222" t="s">
        <v>24</v>
      </c>
      <c r="AH197" s="222"/>
      <c r="AI197" s="222"/>
      <c r="AJ197" s="222"/>
      <c r="AK197" s="222"/>
      <c r="AL197" s="222"/>
      <c r="AM197" s="222"/>
      <c r="AN197" s="222"/>
      <c r="AO197" s="222"/>
      <c r="AP197" s="167"/>
      <c r="AQ197" s="168"/>
      <c r="AR197" s="168"/>
      <c r="AS197" s="168"/>
      <c r="AT197" s="168"/>
      <c r="AU197" s="168"/>
      <c r="AV197" s="168"/>
      <c r="AW197" s="168"/>
      <c r="AX197" s="168"/>
      <c r="AY197" s="168"/>
      <c r="AZ197" s="168"/>
      <c r="BA197" s="168"/>
      <c r="BB197" s="168"/>
      <c r="BC197" s="168"/>
      <c r="BD197" s="168"/>
      <c r="BE197" s="168"/>
      <c r="BF197" s="168"/>
      <c r="BG197" s="168"/>
      <c r="BH197" s="168"/>
      <c r="BI197" s="168"/>
      <c r="BJ197" s="168"/>
      <c r="BK197" s="168"/>
      <c r="BL197" s="168"/>
      <c r="BM197" s="168"/>
      <c r="BN197" s="169"/>
      <c r="BO197" s="250"/>
      <c r="BP197" s="362"/>
      <c r="BQ197" s="362"/>
      <c r="BR197" s="362"/>
      <c r="BS197" s="249"/>
      <c r="BT197" s="362"/>
      <c r="BU197" s="362"/>
      <c r="BV197" s="362"/>
      <c r="BW197" s="362"/>
      <c r="BX197" s="362"/>
      <c r="BY197" s="249"/>
    </row>
    <row r="198" spans="3:78" ht="15" customHeight="1" thickBot="1">
      <c r="C198" s="306"/>
      <c r="D198" s="369"/>
      <c r="E198" s="372"/>
      <c r="F198" s="375"/>
      <c r="G198" s="378"/>
      <c r="H198" s="381"/>
      <c r="I198" s="384"/>
      <c r="J198" s="384"/>
      <c r="K198" s="387"/>
      <c r="L198" s="390"/>
      <c r="M198" s="393"/>
      <c r="N198" s="279" t="s">
        <v>378</v>
      </c>
      <c r="O198" s="211"/>
      <c r="P198" s="363" t="s">
        <v>282</v>
      </c>
      <c r="Q198" s="363"/>
      <c r="R198" s="170"/>
      <c r="S198" s="170"/>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6"/>
      <c r="BO198" s="250"/>
      <c r="BP198" s="249"/>
      <c r="BQ198" s="249"/>
      <c r="BR198" s="249"/>
      <c r="BS198" s="249"/>
      <c r="BT198" s="249"/>
      <c r="BU198" s="249"/>
      <c r="BY198" s="249"/>
    </row>
    <row r="199" spans="3:78" ht="11.25" customHeight="1">
      <c r="C199" s="97" t="s">
        <v>1008</v>
      </c>
      <c r="D199" s="367" t="s">
        <v>881</v>
      </c>
      <c r="E199" s="370" t="s">
        <v>212</v>
      </c>
      <c r="F199" s="373" t="s">
        <v>154</v>
      </c>
      <c r="G199" s="376" t="s">
        <v>1011</v>
      </c>
      <c r="H199" s="379" t="s">
        <v>825</v>
      </c>
      <c r="I199" s="382" t="s">
        <v>825</v>
      </c>
      <c r="J199" s="382" t="s">
        <v>766</v>
      </c>
      <c r="K199" s="385">
        <v>4</v>
      </c>
      <c r="L199" s="388" t="s">
        <v>10</v>
      </c>
      <c r="M199" s="391">
        <v>0</v>
      </c>
      <c r="N199" s="162"/>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0"/>
      <c r="BG199" s="160"/>
      <c r="BH199" s="160"/>
      <c r="BI199" s="160"/>
      <c r="BJ199" s="160"/>
      <c r="BK199" s="160"/>
      <c r="BL199" s="160"/>
      <c r="BM199" s="160"/>
      <c r="BN199" s="161"/>
      <c r="BO199" s="250"/>
      <c r="BP199" s="249"/>
      <c r="BQ199" s="249"/>
      <c r="BR199" s="249"/>
      <c r="BS199" s="249"/>
      <c r="BT199" s="249"/>
      <c r="BU199" s="249"/>
      <c r="BY199" s="249"/>
    </row>
    <row r="200" spans="3:78" ht="11.25" customHeight="1">
      <c r="C200" s="305"/>
      <c r="D200" s="368"/>
      <c r="E200" s="371"/>
      <c r="F200" s="374"/>
      <c r="G200" s="377"/>
      <c r="H200" s="380"/>
      <c r="I200" s="383"/>
      <c r="J200" s="383"/>
      <c r="K200" s="386"/>
      <c r="L200" s="389"/>
      <c r="M200" s="392"/>
      <c r="N200" s="394"/>
      <c r="O200" s="397">
        <v>1</v>
      </c>
      <c r="P200" s="400" t="s">
        <v>18</v>
      </c>
      <c r="Q200" s="403" t="s">
        <v>918</v>
      </c>
      <c r="R200" s="364" t="s">
        <v>842</v>
      </c>
      <c r="S200" s="364" t="s">
        <v>765</v>
      </c>
      <c r="T200" s="364" t="s">
        <v>765</v>
      </c>
      <c r="U200" s="364" t="s">
        <v>766</v>
      </c>
      <c r="V200" s="364" t="s">
        <v>843</v>
      </c>
      <c r="W200" s="364" t="s">
        <v>844</v>
      </c>
      <c r="X200" s="364" t="s">
        <v>919</v>
      </c>
      <c r="Y200" s="364" t="s">
        <v>920</v>
      </c>
      <c r="Z200" s="364" t="s">
        <v>825</v>
      </c>
      <c r="AA200" s="364" t="s">
        <v>825</v>
      </c>
      <c r="AB200" s="364" t="s">
        <v>766</v>
      </c>
      <c r="AC200" s="364" t="s">
        <v>843</v>
      </c>
      <c r="AD200" s="364" t="s">
        <v>844</v>
      </c>
      <c r="AE200" s="208"/>
      <c r="AF200" s="219">
        <v>0</v>
      </c>
      <c r="AG200" s="218" t="s">
        <v>307</v>
      </c>
      <c r="AH200" s="218"/>
      <c r="AI200" s="218"/>
      <c r="AJ200" s="218"/>
      <c r="AK200" s="218"/>
      <c r="AL200" s="218"/>
      <c r="AM200" s="218"/>
      <c r="AN200" s="218"/>
      <c r="AO200" s="218"/>
      <c r="AP200" s="163"/>
      <c r="AQ200" s="163"/>
      <c r="AR200" s="163"/>
      <c r="AS200" s="163"/>
      <c r="AT200" s="163"/>
      <c r="AU200" s="163"/>
      <c r="AV200" s="163"/>
      <c r="AW200" s="163"/>
      <c r="AX200" s="163"/>
      <c r="AY200" s="163"/>
      <c r="AZ200" s="163"/>
      <c r="BA200" s="163"/>
      <c r="BB200" s="163"/>
      <c r="BC200" s="163"/>
      <c r="BD200" s="163"/>
      <c r="BE200" s="163"/>
      <c r="BF200" s="163"/>
      <c r="BG200" s="163"/>
      <c r="BH200" s="163"/>
      <c r="BI200" s="163"/>
      <c r="BJ200" s="163"/>
      <c r="BK200" s="163"/>
      <c r="BL200" s="163"/>
      <c r="BM200" s="163"/>
      <c r="BN200" s="164"/>
      <c r="BO200" s="250"/>
      <c r="BP200" s="362" t="s">
        <v>839</v>
      </c>
      <c r="BQ200" s="362" t="s">
        <v>839</v>
      </c>
      <c r="BR200" s="362" t="s">
        <v>342</v>
      </c>
      <c r="BS200" s="249"/>
      <c r="BT200" s="362" t="s">
        <v>564</v>
      </c>
      <c r="BU200" s="362" t="s">
        <v>565</v>
      </c>
      <c r="BV200" s="362" t="s">
        <v>566</v>
      </c>
      <c r="BW200" s="362" t="s">
        <v>154</v>
      </c>
      <c r="BX200" s="362" t="s">
        <v>268</v>
      </c>
      <c r="BY200" s="249"/>
    </row>
    <row r="201" spans="3:78" ht="19.5" customHeight="1">
      <c r="C201" s="305"/>
      <c r="D201" s="368"/>
      <c r="E201" s="371"/>
      <c r="F201" s="374"/>
      <c r="G201" s="377"/>
      <c r="H201" s="380"/>
      <c r="I201" s="383"/>
      <c r="J201" s="383"/>
      <c r="K201" s="386"/>
      <c r="L201" s="389"/>
      <c r="M201" s="392"/>
      <c r="N201" s="395"/>
      <c r="O201" s="398"/>
      <c r="P201" s="401"/>
      <c r="Q201" s="404"/>
      <c r="R201" s="365"/>
      <c r="S201" s="365"/>
      <c r="T201" s="365"/>
      <c r="U201" s="365"/>
      <c r="V201" s="365"/>
      <c r="W201" s="365"/>
      <c r="X201" s="365"/>
      <c r="Y201" s="365"/>
      <c r="Z201" s="365"/>
      <c r="AA201" s="365"/>
      <c r="AB201" s="365"/>
      <c r="AC201" s="365"/>
      <c r="AD201" s="365"/>
      <c r="AE201" s="192"/>
      <c r="AF201" s="216" t="s">
        <v>268</v>
      </c>
      <c r="AG201" s="157" t="s">
        <v>221</v>
      </c>
      <c r="AH201" s="298" t="s">
        <v>18</v>
      </c>
      <c r="AI201" s="317" t="s">
        <v>815</v>
      </c>
      <c r="AJ201" s="220"/>
      <c r="AK201" s="220"/>
      <c r="AL201" s="220"/>
      <c r="AM201" s="220"/>
      <c r="AN201" s="220"/>
      <c r="AO201" s="220"/>
      <c r="AP201" s="171" t="s">
        <v>18</v>
      </c>
      <c r="AQ201" s="103">
        <f>SUM(AT201,AW201,AZ201,BC201,BF201,BI201,BL201)</f>
        <v>0</v>
      </c>
      <c r="AR201" s="196">
        <f>SUM(AT201,AX201,BA201,BD201,BG201,BJ201,BM201)</f>
        <v>152295.57999999999</v>
      </c>
      <c r="AS201" s="194">
        <f>AQ201-AR201</f>
        <v>-152295.57999999999</v>
      </c>
      <c r="AT201" s="310"/>
      <c r="AU201" s="158">
        <v>0</v>
      </c>
      <c r="AV201" s="243"/>
      <c r="AW201" s="310"/>
      <c r="AX201" s="158"/>
      <c r="AY201" s="193">
        <f>AW201-AX201</f>
        <v>0</v>
      </c>
      <c r="AZ201" s="314"/>
      <c r="BA201" s="158"/>
      <c r="BB201" s="193">
        <f>AZ201-BA201</f>
        <v>0</v>
      </c>
      <c r="BC201" s="310"/>
      <c r="BD201" s="158"/>
      <c r="BE201" s="193">
        <f>BC201-BD201</f>
        <v>0</v>
      </c>
      <c r="BF201" s="310"/>
      <c r="BG201" s="158"/>
      <c r="BH201" s="193">
        <f>BF201-BG201</f>
        <v>0</v>
      </c>
      <c r="BI201" s="310"/>
      <c r="BJ201" s="158"/>
      <c r="BK201" s="193">
        <f>BI201-BJ201</f>
        <v>0</v>
      </c>
      <c r="BL201" s="310"/>
      <c r="BM201" s="158">
        <f>53774.53+53774.53+44746.52</f>
        <v>152295.57999999999</v>
      </c>
      <c r="BN201" s="194">
        <f>BL201-BM201</f>
        <v>-152295.57999999999</v>
      </c>
      <c r="BO201" s="250">
        <v>0</v>
      </c>
      <c r="BP201" s="362"/>
      <c r="BQ201" s="362"/>
      <c r="BR201" s="362"/>
      <c r="BS201" s="248" t="str">
        <f>AG201 &amp; BO201</f>
        <v>Амортизационные отчисления0</v>
      </c>
      <c r="BT201" s="362"/>
      <c r="BU201" s="362"/>
      <c r="BV201" s="362"/>
      <c r="BW201" s="362"/>
      <c r="BX201" s="362"/>
      <c r="BY201" s="248" t="str">
        <f>AG201&amp;AH201</f>
        <v>Амортизационные отчисленияда</v>
      </c>
      <c r="BZ201" s="249"/>
    </row>
    <row r="202" spans="3:78" ht="19.5" customHeight="1">
      <c r="C202" s="97"/>
      <c r="D202" s="368"/>
      <c r="E202" s="371"/>
      <c r="F202" s="374"/>
      <c r="G202" s="377"/>
      <c r="H202" s="380"/>
      <c r="I202" s="383"/>
      <c r="J202" s="383"/>
      <c r="K202" s="386"/>
      <c r="L202" s="389"/>
      <c r="M202" s="392"/>
      <c r="N202" s="395"/>
      <c r="O202" s="398"/>
      <c r="P202" s="401"/>
      <c r="Q202" s="404"/>
      <c r="R202" s="365"/>
      <c r="S202" s="365"/>
      <c r="T202" s="365"/>
      <c r="U202" s="365"/>
      <c r="V202" s="365"/>
      <c r="W202" s="365"/>
      <c r="X202" s="365"/>
      <c r="Y202" s="365"/>
      <c r="Z202" s="365"/>
      <c r="AA202" s="365"/>
      <c r="AB202" s="365"/>
      <c r="AC202" s="365"/>
      <c r="AD202" s="365"/>
      <c r="AE202" s="325" t="s">
        <v>1008</v>
      </c>
      <c r="AF202" s="216" t="s">
        <v>118</v>
      </c>
      <c r="AG202" s="195" t="s">
        <v>240</v>
      </c>
      <c r="AH202" s="300" t="s">
        <v>18</v>
      </c>
      <c r="AI202" s="317" t="s">
        <v>815</v>
      </c>
      <c r="AJ202" s="220"/>
      <c r="AK202" s="220"/>
      <c r="AL202" s="220"/>
      <c r="AM202" s="220"/>
      <c r="AN202" s="220"/>
      <c r="AO202" s="220"/>
      <c r="AP202" s="171" t="s">
        <v>18</v>
      </c>
      <c r="AQ202" s="194">
        <f>SUM(AT202,AW202,AZ202,BC202,BF202,BI202,BL202)</f>
        <v>0</v>
      </c>
      <c r="AR202" s="196">
        <f>SUM(AT202,AX202,BA202,BD202,BG202,BJ202,BM202)</f>
        <v>59550.05</v>
      </c>
      <c r="AS202" s="194">
        <f>AQ202-AR202</f>
        <v>-59550.05</v>
      </c>
      <c r="AT202" s="315"/>
      <c r="AU202" s="172">
        <v>0</v>
      </c>
      <c r="AV202" s="240"/>
      <c r="AW202" s="311"/>
      <c r="AX202" s="197"/>
      <c r="AY202" s="198">
        <f>AW202-AX202</f>
        <v>0</v>
      </c>
      <c r="AZ202" s="315"/>
      <c r="BA202" s="197"/>
      <c r="BB202" s="198">
        <f>AZ202-BA202</f>
        <v>0</v>
      </c>
      <c r="BC202" s="311"/>
      <c r="BD202" s="197"/>
      <c r="BE202" s="198">
        <f>BC202-BD202</f>
        <v>0</v>
      </c>
      <c r="BF202" s="311"/>
      <c r="BG202" s="197"/>
      <c r="BH202" s="198">
        <f>BF202-BG202</f>
        <v>0</v>
      </c>
      <c r="BI202" s="311"/>
      <c r="BJ202" s="197">
        <v>13771.45</v>
      </c>
      <c r="BK202" s="198">
        <f>BI202-BJ202</f>
        <v>-13771.45</v>
      </c>
      <c r="BL202" s="311"/>
      <c r="BM202" s="197">
        <f>15974.4+27218.33+2585.87</f>
        <v>45778.600000000006</v>
      </c>
      <c r="BN202" s="194">
        <f>BL202-BM202</f>
        <v>-45778.600000000006</v>
      </c>
      <c r="BO202" s="250">
        <v>0</v>
      </c>
      <c r="BP202" s="362"/>
      <c r="BQ202" s="362"/>
      <c r="BR202" s="362"/>
      <c r="BS202" s="248" t="str">
        <f>AG202 &amp; BO202</f>
        <v>Прибыль направляемая на инвестиции0</v>
      </c>
      <c r="BT202" s="362"/>
      <c r="BU202" s="362"/>
      <c r="BV202" s="362"/>
      <c r="BW202" s="362"/>
      <c r="BX202" s="362"/>
      <c r="BY202" s="248" t="str">
        <f>AG202&amp;AH202</f>
        <v>Прибыль направляемая на инвестициида</v>
      </c>
      <c r="BZ202" s="249"/>
    </row>
    <row r="203" spans="3:78" ht="28.5" customHeight="1">
      <c r="C203" s="97"/>
      <c r="D203" s="368"/>
      <c r="E203" s="371"/>
      <c r="F203" s="374"/>
      <c r="G203" s="377"/>
      <c r="H203" s="380"/>
      <c r="I203" s="383"/>
      <c r="J203" s="383"/>
      <c r="K203" s="386"/>
      <c r="L203" s="389"/>
      <c r="M203" s="392"/>
      <c r="N203" s="395"/>
      <c r="O203" s="398"/>
      <c r="P203" s="401"/>
      <c r="Q203" s="404"/>
      <c r="R203" s="365"/>
      <c r="S203" s="365"/>
      <c r="T203" s="365"/>
      <c r="U203" s="365"/>
      <c r="V203" s="365"/>
      <c r="W203" s="365"/>
      <c r="X203" s="365"/>
      <c r="Y203" s="365"/>
      <c r="Z203" s="365"/>
      <c r="AA203" s="365"/>
      <c r="AB203" s="365"/>
      <c r="AC203" s="365"/>
      <c r="AD203" s="365"/>
      <c r="AE203" s="325" t="s">
        <v>1008</v>
      </c>
      <c r="AF203" s="216" t="s">
        <v>119</v>
      </c>
      <c r="AG203" s="195" t="s">
        <v>226</v>
      </c>
      <c r="AH203" s="300" t="s">
        <v>18</v>
      </c>
      <c r="AI203" s="317" t="s">
        <v>815</v>
      </c>
      <c r="AJ203" s="220"/>
      <c r="AK203" s="220"/>
      <c r="AL203" s="220"/>
      <c r="AM203" s="220"/>
      <c r="AN203" s="220"/>
      <c r="AO203" s="220"/>
      <c r="AP203" s="171" t="s">
        <v>18</v>
      </c>
      <c r="AQ203" s="194">
        <f>SUM(AT203,AW203,AZ203,BC203,BF203,BI203,BL203)</f>
        <v>0</v>
      </c>
      <c r="AR203" s="196">
        <f>SUM(AT203,AX203,BA203,BD203,BG203,BJ203,BM203)</f>
        <v>5002.8900000000003</v>
      </c>
      <c r="AS203" s="194">
        <f>AQ203-AR203</f>
        <v>-5002.8900000000003</v>
      </c>
      <c r="AT203" s="315"/>
      <c r="AU203" s="172">
        <v>0</v>
      </c>
      <c r="AV203" s="240"/>
      <c r="AW203" s="311"/>
      <c r="AX203" s="197"/>
      <c r="AY203" s="198">
        <f>AW203-AX203</f>
        <v>0</v>
      </c>
      <c r="AZ203" s="315"/>
      <c r="BA203" s="197"/>
      <c r="BB203" s="198">
        <f>AZ203-BA203</f>
        <v>0</v>
      </c>
      <c r="BC203" s="311"/>
      <c r="BD203" s="197"/>
      <c r="BE203" s="198">
        <f>BC203-BD203</f>
        <v>0</v>
      </c>
      <c r="BF203" s="311"/>
      <c r="BG203" s="197"/>
      <c r="BH203" s="198">
        <f>BF203-BG203</f>
        <v>0</v>
      </c>
      <c r="BI203" s="311"/>
      <c r="BJ203" s="197"/>
      <c r="BK203" s="198">
        <f>BI203-BJ203</f>
        <v>0</v>
      </c>
      <c r="BL203" s="311"/>
      <c r="BM203" s="197">
        <f>1687.39+3315.5</f>
        <v>5002.8900000000003</v>
      </c>
      <c r="BN203" s="194">
        <f>BL203-BM203</f>
        <v>-5002.8900000000003</v>
      </c>
      <c r="BO203" s="250">
        <v>0</v>
      </c>
      <c r="BP203" s="362"/>
      <c r="BQ203" s="362"/>
      <c r="BR203" s="362"/>
      <c r="BS203" s="248" t="str">
        <f>AG203 &amp; BO203</f>
        <v>Кредиты0</v>
      </c>
      <c r="BT203" s="362"/>
      <c r="BU203" s="362"/>
      <c r="BV203" s="362"/>
      <c r="BW203" s="362"/>
      <c r="BX203" s="362"/>
      <c r="BY203" s="248" t="str">
        <f>AG203&amp;AH203</f>
        <v>Кредитыда</v>
      </c>
      <c r="BZ203" s="249"/>
    </row>
    <row r="204" spans="3:78" ht="15" customHeight="1">
      <c r="C204" s="305"/>
      <c r="D204" s="368"/>
      <c r="E204" s="371"/>
      <c r="F204" s="374"/>
      <c r="G204" s="377"/>
      <c r="H204" s="380"/>
      <c r="I204" s="383"/>
      <c r="J204" s="383"/>
      <c r="K204" s="386"/>
      <c r="L204" s="389"/>
      <c r="M204" s="392"/>
      <c r="N204" s="396"/>
      <c r="O204" s="399"/>
      <c r="P204" s="402"/>
      <c r="Q204" s="405"/>
      <c r="R204" s="366"/>
      <c r="S204" s="366"/>
      <c r="T204" s="366"/>
      <c r="U204" s="366"/>
      <c r="V204" s="366"/>
      <c r="W204" s="366"/>
      <c r="X204" s="366"/>
      <c r="Y204" s="366"/>
      <c r="Z204" s="366"/>
      <c r="AA204" s="366"/>
      <c r="AB204" s="366"/>
      <c r="AC204" s="366"/>
      <c r="AD204" s="366"/>
      <c r="AE204" s="278" t="s">
        <v>377</v>
      </c>
      <c r="AF204" s="202"/>
      <c r="AG204" s="222" t="s">
        <v>24</v>
      </c>
      <c r="AH204" s="222"/>
      <c r="AI204" s="222"/>
      <c r="AJ204" s="222"/>
      <c r="AK204" s="222"/>
      <c r="AL204" s="222"/>
      <c r="AM204" s="222"/>
      <c r="AN204" s="222"/>
      <c r="AO204" s="222"/>
      <c r="AP204" s="167"/>
      <c r="AQ204" s="168"/>
      <c r="AR204" s="168"/>
      <c r="AS204" s="168"/>
      <c r="AT204" s="168"/>
      <c r="AU204" s="168"/>
      <c r="AV204" s="168"/>
      <c r="AW204" s="168"/>
      <c r="AX204" s="168"/>
      <c r="AY204" s="168"/>
      <c r="AZ204" s="168"/>
      <c r="BA204" s="168"/>
      <c r="BB204" s="168"/>
      <c r="BC204" s="168"/>
      <c r="BD204" s="168"/>
      <c r="BE204" s="168"/>
      <c r="BF204" s="168"/>
      <c r="BG204" s="168"/>
      <c r="BH204" s="168"/>
      <c r="BI204" s="168"/>
      <c r="BJ204" s="168"/>
      <c r="BK204" s="168"/>
      <c r="BL204" s="168"/>
      <c r="BM204" s="168"/>
      <c r="BN204" s="169"/>
      <c r="BO204" s="250"/>
      <c r="BP204" s="362"/>
      <c r="BQ204" s="362"/>
      <c r="BR204" s="362"/>
      <c r="BS204" s="249"/>
      <c r="BT204" s="362"/>
      <c r="BU204" s="362"/>
      <c r="BV204" s="362"/>
      <c r="BW204" s="362"/>
      <c r="BX204" s="362"/>
      <c r="BY204" s="249"/>
    </row>
    <row r="205" spans="3:78" ht="15" customHeight="1" thickBot="1">
      <c r="C205" s="306"/>
      <c r="D205" s="369"/>
      <c r="E205" s="372"/>
      <c r="F205" s="375"/>
      <c r="G205" s="378"/>
      <c r="H205" s="381"/>
      <c r="I205" s="384"/>
      <c r="J205" s="384"/>
      <c r="K205" s="387"/>
      <c r="L205" s="390"/>
      <c r="M205" s="393"/>
      <c r="N205" s="279" t="s">
        <v>378</v>
      </c>
      <c r="O205" s="211"/>
      <c r="P205" s="363" t="s">
        <v>282</v>
      </c>
      <c r="Q205" s="363"/>
      <c r="R205" s="170"/>
      <c r="S205" s="170"/>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165"/>
      <c r="BI205" s="165"/>
      <c r="BJ205" s="165"/>
      <c r="BK205" s="165"/>
      <c r="BL205" s="165"/>
      <c r="BM205" s="165"/>
      <c r="BN205" s="166"/>
      <c r="BO205" s="250"/>
      <c r="BP205" s="249"/>
      <c r="BQ205" s="249"/>
      <c r="BR205" s="249"/>
      <c r="BS205" s="249"/>
      <c r="BT205" s="249"/>
      <c r="BU205" s="249"/>
      <c r="BY205" s="249"/>
    </row>
    <row r="206" spans="3:78" ht="11.25" customHeight="1">
      <c r="C206" s="97" t="s">
        <v>1008</v>
      </c>
      <c r="D206" s="367" t="s">
        <v>899</v>
      </c>
      <c r="E206" s="370" t="s">
        <v>199</v>
      </c>
      <c r="F206" s="406" t="s">
        <v>210</v>
      </c>
      <c r="G206" s="376" t="s">
        <v>1016</v>
      </c>
      <c r="H206" s="379" t="s">
        <v>825</v>
      </c>
      <c r="I206" s="382" t="s">
        <v>825</v>
      </c>
      <c r="J206" s="382" t="s">
        <v>766</v>
      </c>
      <c r="K206" s="385">
        <v>1</v>
      </c>
      <c r="L206" s="388" t="s">
        <v>3</v>
      </c>
      <c r="M206" s="391">
        <v>0</v>
      </c>
      <c r="N206" s="162"/>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0"/>
      <c r="BG206" s="160"/>
      <c r="BH206" s="160"/>
      <c r="BI206" s="160"/>
      <c r="BJ206" s="160"/>
      <c r="BK206" s="160"/>
      <c r="BL206" s="160"/>
      <c r="BM206" s="160"/>
      <c r="BN206" s="161"/>
      <c r="BO206" s="250"/>
      <c r="BP206" s="249"/>
      <c r="BQ206" s="249"/>
      <c r="BR206" s="249"/>
      <c r="BS206" s="249"/>
      <c r="BT206" s="249"/>
      <c r="BU206" s="249"/>
      <c r="BY206" s="249"/>
    </row>
    <row r="207" spans="3:78" ht="11.25" customHeight="1">
      <c r="C207" s="305"/>
      <c r="D207" s="368"/>
      <c r="E207" s="371"/>
      <c r="F207" s="407"/>
      <c r="G207" s="377"/>
      <c r="H207" s="380"/>
      <c r="I207" s="383"/>
      <c r="J207" s="383"/>
      <c r="K207" s="386"/>
      <c r="L207" s="389"/>
      <c r="M207" s="392"/>
      <c r="N207" s="394"/>
      <c r="O207" s="397">
        <v>1</v>
      </c>
      <c r="P207" s="400" t="s">
        <v>18</v>
      </c>
      <c r="Q207" s="403" t="s">
        <v>932</v>
      </c>
      <c r="R207" s="364" t="s">
        <v>842</v>
      </c>
      <c r="S207" s="364" t="s">
        <v>765</v>
      </c>
      <c r="T207" s="364" t="s">
        <v>765</v>
      </c>
      <c r="U207" s="364" t="s">
        <v>766</v>
      </c>
      <c r="V207" s="364" t="s">
        <v>843</v>
      </c>
      <c r="W207" s="364" t="s">
        <v>844</v>
      </c>
      <c r="X207" s="364" t="s">
        <v>933</v>
      </c>
      <c r="Y207" s="364" t="s">
        <v>854</v>
      </c>
      <c r="Z207" s="364" t="s">
        <v>825</v>
      </c>
      <c r="AA207" s="364" t="s">
        <v>825</v>
      </c>
      <c r="AB207" s="364" t="s">
        <v>766</v>
      </c>
      <c r="AC207" s="364" t="s">
        <v>843</v>
      </c>
      <c r="AD207" s="364" t="s">
        <v>844</v>
      </c>
      <c r="AE207" s="208"/>
      <c r="AF207" s="219">
        <v>0</v>
      </c>
      <c r="AG207" s="218" t="s">
        <v>307</v>
      </c>
      <c r="AH207" s="218"/>
      <c r="AI207" s="218"/>
      <c r="AJ207" s="218"/>
      <c r="AK207" s="218"/>
      <c r="AL207" s="218"/>
      <c r="AM207" s="218"/>
      <c r="AN207" s="218"/>
      <c r="AO207" s="218"/>
      <c r="AP207" s="163"/>
      <c r="AQ207" s="163"/>
      <c r="AR207" s="163"/>
      <c r="AS207" s="163"/>
      <c r="AT207" s="163"/>
      <c r="AU207" s="163"/>
      <c r="AV207" s="163"/>
      <c r="AW207" s="163"/>
      <c r="AX207" s="163"/>
      <c r="AY207" s="163"/>
      <c r="AZ207" s="163"/>
      <c r="BA207" s="163"/>
      <c r="BB207" s="163"/>
      <c r="BC207" s="163"/>
      <c r="BD207" s="163"/>
      <c r="BE207" s="163"/>
      <c r="BF207" s="163"/>
      <c r="BG207" s="163"/>
      <c r="BH207" s="163"/>
      <c r="BI207" s="163"/>
      <c r="BJ207" s="163"/>
      <c r="BK207" s="163"/>
      <c r="BL207" s="163"/>
      <c r="BM207" s="163"/>
      <c r="BN207" s="164"/>
      <c r="BO207" s="250"/>
      <c r="BP207" s="362" t="s">
        <v>839</v>
      </c>
      <c r="BQ207" s="362" t="s">
        <v>839</v>
      </c>
      <c r="BR207" s="362" t="s">
        <v>931</v>
      </c>
      <c r="BS207" s="249"/>
      <c r="BT207" s="362" t="s">
        <v>564</v>
      </c>
      <c r="BU207" s="362" t="s">
        <v>565</v>
      </c>
      <c r="BV207" s="362" t="s">
        <v>566</v>
      </c>
      <c r="BW207" s="362" t="s">
        <v>154</v>
      </c>
      <c r="BX207" s="362" t="s">
        <v>268</v>
      </c>
      <c r="BY207" s="249"/>
    </row>
    <row r="208" spans="3:78" ht="21" customHeight="1">
      <c r="C208" s="305"/>
      <c r="D208" s="368"/>
      <c r="E208" s="371"/>
      <c r="F208" s="407"/>
      <c r="G208" s="377"/>
      <c r="H208" s="380"/>
      <c r="I208" s="383"/>
      <c r="J208" s="383"/>
      <c r="K208" s="386"/>
      <c r="L208" s="389"/>
      <c r="M208" s="392"/>
      <c r="N208" s="395"/>
      <c r="O208" s="398"/>
      <c r="P208" s="401"/>
      <c r="Q208" s="404"/>
      <c r="R208" s="365"/>
      <c r="S208" s="365"/>
      <c r="T208" s="365"/>
      <c r="U208" s="365"/>
      <c r="V208" s="365"/>
      <c r="W208" s="365"/>
      <c r="X208" s="365"/>
      <c r="Y208" s="365"/>
      <c r="Z208" s="365"/>
      <c r="AA208" s="365"/>
      <c r="AB208" s="365"/>
      <c r="AC208" s="365"/>
      <c r="AD208" s="365"/>
      <c r="AE208" s="192"/>
      <c r="AF208" s="216" t="s">
        <v>268</v>
      </c>
      <c r="AG208" s="157" t="s">
        <v>221</v>
      </c>
      <c r="AH208" s="298" t="s">
        <v>18</v>
      </c>
      <c r="AI208" s="317" t="s">
        <v>815</v>
      </c>
      <c r="AJ208" s="220"/>
      <c r="AK208" s="220"/>
      <c r="AL208" s="220"/>
      <c r="AM208" s="220"/>
      <c r="AN208" s="220"/>
      <c r="AO208" s="220"/>
      <c r="AP208" s="171" t="s">
        <v>18</v>
      </c>
      <c r="AQ208" s="103">
        <f>SUM(AT208,AW208,AZ208,BC208,BF208,BI208,BL208)</f>
        <v>0</v>
      </c>
      <c r="AR208" s="196">
        <f>SUM(AT208,AX208,BA208,BD208,BG208,BJ208,BM208)</f>
        <v>1901.91</v>
      </c>
      <c r="AS208" s="194">
        <f>AQ208-AR208</f>
        <v>-1901.91</v>
      </c>
      <c r="AT208" s="310"/>
      <c r="AU208" s="158">
        <v>0</v>
      </c>
      <c r="AV208" s="243"/>
      <c r="AW208" s="310"/>
      <c r="AX208" s="158">
        <v>1901.91</v>
      </c>
      <c r="AY208" s="193">
        <f>AW208-AX208</f>
        <v>-1901.91</v>
      </c>
      <c r="AZ208" s="314"/>
      <c r="BA208" s="158"/>
      <c r="BB208" s="193">
        <f>AZ208-BA208</f>
        <v>0</v>
      </c>
      <c r="BC208" s="310"/>
      <c r="BD208" s="158"/>
      <c r="BE208" s="193">
        <f>BC208-BD208</f>
        <v>0</v>
      </c>
      <c r="BF208" s="310"/>
      <c r="BG208" s="158"/>
      <c r="BH208" s="193">
        <f>BF208-BG208</f>
        <v>0</v>
      </c>
      <c r="BI208" s="310"/>
      <c r="BJ208" s="158"/>
      <c r="BK208" s="193">
        <f>BI208-BJ208</f>
        <v>0</v>
      </c>
      <c r="BL208" s="310"/>
      <c r="BM208" s="158"/>
      <c r="BN208" s="194">
        <f>BL208-BM208</f>
        <v>0</v>
      </c>
      <c r="BO208" s="250">
        <v>0</v>
      </c>
      <c r="BP208" s="362"/>
      <c r="BQ208" s="362"/>
      <c r="BR208" s="362"/>
      <c r="BS208" s="248" t="str">
        <f>AG208 &amp; BO208</f>
        <v>Амортизационные отчисления0</v>
      </c>
      <c r="BT208" s="362"/>
      <c r="BU208" s="362"/>
      <c r="BV208" s="362"/>
      <c r="BW208" s="362"/>
      <c r="BX208" s="362"/>
      <c r="BY208" s="248" t="str">
        <f>AG208&amp;AH208</f>
        <v>Амортизационные отчисленияда</v>
      </c>
      <c r="BZ208" s="249"/>
    </row>
    <row r="209" spans="3:78" ht="15" customHeight="1">
      <c r="C209" s="305"/>
      <c r="D209" s="368"/>
      <c r="E209" s="371"/>
      <c r="F209" s="407"/>
      <c r="G209" s="377"/>
      <c r="H209" s="380"/>
      <c r="I209" s="383"/>
      <c r="J209" s="383"/>
      <c r="K209" s="386"/>
      <c r="L209" s="389"/>
      <c r="M209" s="392"/>
      <c r="N209" s="396"/>
      <c r="O209" s="399"/>
      <c r="P209" s="402"/>
      <c r="Q209" s="405"/>
      <c r="R209" s="366"/>
      <c r="S209" s="366"/>
      <c r="T209" s="366"/>
      <c r="U209" s="366"/>
      <c r="V209" s="366"/>
      <c r="W209" s="366"/>
      <c r="X209" s="366"/>
      <c r="Y209" s="366"/>
      <c r="Z209" s="366"/>
      <c r="AA209" s="366"/>
      <c r="AB209" s="366"/>
      <c r="AC209" s="366"/>
      <c r="AD209" s="366"/>
      <c r="AE209" s="278" t="s">
        <v>377</v>
      </c>
      <c r="AF209" s="202"/>
      <c r="AG209" s="222" t="s">
        <v>24</v>
      </c>
      <c r="AH209" s="222"/>
      <c r="AI209" s="222"/>
      <c r="AJ209" s="222"/>
      <c r="AK209" s="222"/>
      <c r="AL209" s="222"/>
      <c r="AM209" s="222"/>
      <c r="AN209" s="222"/>
      <c r="AO209" s="222"/>
      <c r="AP209" s="167"/>
      <c r="AQ209" s="168"/>
      <c r="AR209" s="168"/>
      <c r="AS209" s="168"/>
      <c r="AT209" s="168"/>
      <c r="AU209" s="168"/>
      <c r="AV209" s="168"/>
      <c r="AW209" s="168"/>
      <c r="AX209" s="168"/>
      <c r="AY209" s="168"/>
      <c r="AZ209" s="168"/>
      <c r="BA209" s="168"/>
      <c r="BB209" s="168"/>
      <c r="BC209" s="168"/>
      <c r="BD209" s="168"/>
      <c r="BE209" s="168"/>
      <c r="BF209" s="168"/>
      <c r="BG209" s="168"/>
      <c r="BH209" s="168"/>
      <c r="BI209" s="168"/>
      <c r="BJ209" s="168"/>
      <c r="BK209" s="168"/>
      <c r="BL209" s="168"/>
      <c r="BM209" s="168"/>
      <c r="BN209" s="169"/>
      <c r="BO209" s="250"/>
      <c r="BP209" s="362"/>
      <c r="BQ209" s="362"/>
      <c r="BR209" s="362"/>
      <c r="BS209" s="249"/>
      <c r="BT209" s="362"/>
      <c r="BU209" s="362"/>
      <c r="BV209" s="362"/>
      <c r="BW209" s="362"/>
      <c r="BX209" s="362"/>
      <c r="BY209" s="249"/>
    </row>
    <row r="210" spans="3:78" ht="15" customHeight="1" thickBot="1">
      <c r="C210" s="306"/>
      <c r="D210" s="369"/>
      <c r="E210" s="372"/>
      <c r="F210" s="408"/>
      <c r="G210" s="378"/>
      <c r="H210" s="381"/>
      <c r="I210" s="384"/>
      <c r="J210" s="384"/>
      <c r="K210" s="387"/>
      <c r="L210" s="390"/>
      <c r="M210" s="393"/>
      <c r="N210" s="279" t="s">
        <v>378</v>
      </c>
      <c r="O210" s="211"/>
      <c r="P210" s="363" t="s">
        <v>282</v>
      </c>
      <c r="Q210" s="363"/>
      <c r="R210" s="170"/>
      <c r="S210" s="170"/>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6"/>
      <c r="BO210" s="250"/>
      <c r="BP210" s="249"/>
      <c r="BQ210" s="249"/>
      <c r="BR210" s="249"/>
      <c r="BS210" s="249"/>
      <c r="BT210" s="249"/>
      <c r="BU210" s="249"/>
      <c r="BY210" s="249"/>
    </row>
    <row r="211" spans="3:78" ht="11.25" customHeight="1">
      <c r="C211" s="97" t="s">
        <v>1008</v>
      </c>
      <c r="D211" s="367" t="s">
        <v>907</v>
      </c>
      <c r="E211" s="370" t="s">
        <v>199</v>
      </c>
      <c r="F211" s="406" t="s">
        <v>210</v>
      </c>
      <c r="G211" s="376" t="s">
        <v>1017</v>
      </c>
      <c r="H211" s="379" t="s">
        <v>825</v>
      </c>
      <c r="I211" s="382" t="s">
        <v>825</v>
      </c>
      <c r="J211" s="382" t="s">
        <v>766</v>
      </c>
      <c r="K211" s="385">
        <v>1</v>
      </c>
      <c r="L211" s="388" t="s">
        <v>3</v>
      </c>
      <c r="M211" s="391">
        <v>0</v>
      </c>
      <c r="N211" s="162"/>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1"/>
      <c r="BO211" s="250"/>
      <c r="BP211" s="249"/>
      <c r="BQ211" s="249"/>
      <c r="BR211" s="249"/>
      <c r="BS211" s="249"/>
      <c r="BT211" s="249"/>
      <c r="BU211" s="249"/>
      <c r="BY211" s="249"/>
    </row>
    <row r="212" spans="3:78" ht="11.25" customHeight="1">
      <c r="C212" s="305"/>
      <c r="D212" s="368"/>
      <c r="E212" s="371"/>
      <c r="F212" s="407"/>
      <c r="G212" s="377"/>
      <c r="H212" s="380"/>
      <c r="I212" s="383"/>
      <c r="J212" s="383"/>
      <c r="K212" s="386"/>
      <c r="L212" s="389"/>
      <c r="M212" s="392"/>
      <c r="N212" s="394"/>
      <c r="O212" s="397">
        <v>1</v>
      </c>
      <c r="P212" s="400" t="s">
        <v>18</v>
      </c>
      <c r="Q212" s="403" t="s">
        <v>921</v>
      </c>
      <c r="R212" s="364" t="s">
        <v>842</v>
      </c>
      <c r="S212" s="364" t="s">
        <v>765</v>
      </c>
      <c r="T212" s="364" t="s">
        <v>765</v>
      </c>
      <c r="U212" s="364" t="s">
        <v>766</v>
      </c>
      <c r="V212" s="364" t="s">
        <v>843</v>
      </c>
      <c r="W212" s="364" t="s">
        <v>844</v>
      </c>
      <c r="X212" s="364" t="s">
        <v>922</v>
      </c>
      <c r="Y212" s="364" t="s">
        <v>268</v>
      </c>
      <c r="Z212" s="364" t="s">
        <v>825</v>
      </c>
      <c r="AA212" s="364" t="s">
        <v>825</v>
      </c>
      <c r="AB212" s="364" t="s">
        <v>766</v>
      </c>
      <c r="AC212" s="364" t="s">
        <v>843</v>
      </c>
      <c r="AD212" s="364" t="s">
        <v>844</v>
      </c>
      <c r="AE212" s="208"/>
      <c r="AF212" s="219">
        <v>0</v>
      </c>
      <c r="AG212" s="218" t="s">
        <v>307</v>
      </c>
      <c r="AH212" s="218"/>
      <c r="AI212" s="218"/>
      <c r="AJ212" s="218"/>
      <c r="AK212" s="218"/>
      <c r="AL212" s="218"/>
      <c r="AM212" s="218"/>
      <c r="AN212" s="218"/>
      <c r="AO212" s="218"/>
      <c r="AP212" s="163"/>
      <c r="AQ212" s="163"/>
      <c r="AR212" s="163"/>
      <c r="AS212" s="163"/>
      <c r="AT212" s="163"/>
      <c r="AU212" s="163"/>
      <c r="AV212" s="163"/>
      <c r="AW212" s="163"/>
      <c r="AX212" s="163"/>
      <c r="AY212" s="163"/>
      <c r="AZ212" s="163"/>
      <c r="BA212" s="163"/>
      <c r="BB212" s="163"/>
      <c r="BC212" s="163"/>
      <c r="BD212" s="163"/>
      <c r="BE212" s="163"/>
      <c r="BF212" s="163"/>
      <c r="BG212" s="163"/>
      <c r="BH212" s="163"/>
      <c r="BI212" s="163"/>
      <c r="BJ212" s="163"/>
      <c r="BK212" s="163"/>
      <c r="BL212" s="163"/>
      <c r="BM212" s="163"/>
      <c r="BN212" s="164"/>
      <c r="BO212" s="250"/>
      <c r="BP212" s="362" t="s">
        <v>839</v>
      </c>
      <c r="BQ212" s="362" t="s">
        <v>839</v>
      </c>
      <c r="BR212" s="362" t="s">
        <v>356</v>
      </c>
      <c r="BS212" s="249"/>
      <c r="BT212" s="362" t="s">
        <v>564</v>
      </c>
      <c r="BU212" s="362" t="s">
        <v>565</v>
      </c>
      <c r="BV212" s="362" t="s">
        <v>566</v>
      </c>
      <c r="BW212" s="362" t="s">
        <v>154</v>
      </c>
      <c r="BX212" s="362" t="s">
        <v>268</v>
      </c>
      <c r="BY212" s="249"/>
    </row>
    <row r="213" spans="3:78" ht="21" customHeight="1">
      <c r="C213" s="305"/>
      <c r="D213" s="368"/>
      <c r="E213" s="371"/>
      <c r="F213" s="407"/>
      <c r="G213" s="377"/>
      <c r="H213" s="380"/>
      <c r="I213" s="383"/>
      <c r="J213" s="383"/>
      <c r="K213" s="386"/>
      <c r="L213" s="389"/>
      <c r="M213" s="392"/>
      <c r="N213" s="395"/>
      <c r="O213" s="398"/>
      <c r="P213" s="401"/>
      <c r="Q213" s="404"/>
      <c r="R213" s="365"/>
      <c r="S213" s="365"/>
      <c r="T213" s="365"/>
      <c r="U213" s="365"/>
      <c r="V213" s="365"/>
      <c r="W213" s="365"/>
      <c r="X213" s="365"/>
      <c r="Y213" s="365"/>
      <c r="Z213" s="365"/>
      <c r="AA213" s="365"/>
      <c r="AB213" s="365"/>
      <c r="AC213" s="365"/>
      <c r="AD213" s="365"/>
      <c r="AE213" s="192"/>
      <c r="AF213" s="216" t="s">
        <v>268</v>
      </c>
      <c r="AG213" s="157" t="s">
        <v>221</v>
      </c>
      <c r="AH213" s="298" t="s">
        <v>18</v>
      </c>
      <c r="AI213" s="317" t="s">
        <v>815</v>
      </c>
      <c r="AJ213" s="220"/>
      <c r="AK213" s="220"/>
      <c r="AL213" s="220"/>
      <c r="AM213" s="220"/>
      <c r="AN213" s="220"/>
      <c r="AO213" s="220"/>
      <c r="AP213" s="171" t="s">
        <v>18</v>
      </c>
      <c r="AQ213" s="103">
        <f>SUM(AT213,AW213,AZ213,BC213,BF213,BI213,BL213)</f>
        <v>0</v>
      </c>
      <c r="AR213" s="196">
        <f>SUM(AT213,AX213,BA213,BD213,BG213,BJ213,BM213)</f>
        <v>2450.9459999999999</v>
      </c>
      <c r="AS213" s="194">
        <f>AQ213-AR213</f>
        <v>-2450.9459999999999</v>
      </c>
      <c r="AT213" s="310"/>
      <c r="AU213" s="158">
        <v>0</v>
      </c>
      <c r="AV213" s="243"/>
      <c r="AW213" s="310"/>
      <c r="AX213" s="158">
        <v>2450.9459999999999</v>
      </c>
      <c r="AY213" s="193">
        <f>AW213-AX213</f>
        <v>-2450.9459999999999</v>
      </c>
      <c r="AZ213" s="314"/>
      <c r="BA213" s="158"/>
      <c r="BB213" s="193">
        <f>AZ213-BA213</f>
        <v>0</v>
      </c>
      <c r="BC213" s="310"/>
      <c r="BD213" s="158"/>
      <c r="BE213" s="193">
        <f>BC213-BD213</f>
        <v>0</v>
      </c>
      <c r="BF213" s="310"/>
      <c r="BG213" s="158"/>
      <c r="BH213" s="193">
        <f>BF213-BG213</f>
        <v>0</v>
      </c>
      <c r="BI213" s="310"/>
      <c r="BJ213" s="158"/>
      <c r="BK213" s="193">
        <f>BI213-BJ213</f>
        <v>0</v>
      </c>
      <c r="BL213" s="310"/>
      <c r="BM213" s="158"/>
      <c r="BN213" s="194">
        <f>BL213-BM213</f>
        <v>0</v>
      </c>
      <c r="BO213" s="250">
        <v>0</v>
      </c>
      <c r="BP213" s="362"/>
      <c r="BQ213" s="362"/>
      <c r="BR213" s="362"/>
      <c r="BS213" s="248" t="str">
        <f>AG213 &amp; BO213</f>
        <v>Амортизационные отчисления0</v>
      </c>
      <c r="BT213" s="362"/>
      <c r="BU213" s="362"/>
      <c r="BV213" s="362"/>
      <c r="BW213" s="362"/>
      <c r="BX213" s="362"/>
      <c r="BY213" s="248" t="str">
        <f>AG213&amp;AH213</f>
        <v>Амортизационные отчисленияда</v>
      </c>
      <c r="BZ213" s="249"/>
    </row>
    <row r="214" spans="3:78" ht="15" customHeight="1">
      <c r="C214" s="305"/>
      <c r="D214" s="368"/>
      <c r="E214" s="371"/>
      <c r="F214" s="407"/>
      <c r="G214" s="377"/>
      <c r="H214" s="380"/>
      <c r="I214" s="383"/>
      <c r="J214" s="383"/>
      <c r="K214" s="386"/>
      <c r="L214" s="389"/>
      <c r="M214" s="392"/>
      <c r="N214" s="396"/>
      <c r="O214" s="399"/>
      <c r="P214" s="402"/>
      <c r="Q214" s="405"/>
      <c r="R214" s="366"/>
      <c r="S214" s="366"/>
      <c r="T214" s="366"/>
      <c r="U214" s="366"/>
      <c r="V214" s="366"/>
      <c r="W214" s="366"/>
      <c r="X214" s="366"/>
      <c r="Y214" s="366"/>
      <c r="Z214" s="366"/>
      <c r="AA214" s="366"/>
      <c r="AB214" s="366"/>
      <c r="AC214" s="366"/>
      <c r="AD214" s="366"/>
      <c r="AE214" s="278" t="s">
        <v>377</v>
      </c>
      <c r="AF214" s="202"/>
      <c r="AG214" s="222" t="s">
        <v>24</v>
      </c>
      <c r="AH214" s="222"/>
      <c r="AI214" s="222"/>
      <c r="AJ214" s="222"/>
      <c r="AK214" s="222"/>
      <c r="AL214" s="222"/>
      <c r="AM214" s="222"/>
      <c r="AN214" s="222"/>
      <c r="AO214" s="222"/>
      <c r="AP214" s="167"/>
      <c r="AQ214" s="168"/>
      <c r="AR214" s="168"/>
      <c r="AS214" s="168"/>
      <c r="AT214" s="168"/>
      <c r="AU214" s="168"/>
      <c r="AV214" s="168"/>
      <c r="AW214" s="168"/>
      <c r="AX214" s="168"/>
      <c r="AY214" s="168"/>
      <c r="AZ214" s="168"/>
      <c r="BA214" s="168"/>
      <c r="BB214" s="168"/>
      <c r="BC214" s="168"/>
      <c r="BD214" s="168"/>
      <c r="BE214" s="168"/>
      <c r="BF214" s="168"/>
      <c r="BG214" s="168"/>
      <c r="BH214" s="168"/>
      <c r="BI214" s="168"/>
      <c r="BJ214" s="168"/>
      <c r="BK214" s="168"/>
      <c r="BL214" s="168"/>
      <c r="BM214" s="168"/>
      <c r="BN214" s="169"/>
      <c r="BO214" s="250"/>
      <c r="BP214" s="362"/>
      <c r="BQ214" s="362"/>
      <c r="BR214" s="362"/>
      <c r="BS214" s="249"/>
      <c r="BT214" s="362"/>
      <c r="BU214" s="362"/>
      <c r="BV214" s="362"/>
      <c r="BW214" s="362"/>
      <c r="BX214" s="362"/>
      <c r="BY214" s="249"/>
    </row>
    <row r="215" spans="3:78" ht="15" customHeight="1" thickBot="1">
      <c r="C215" s="306"/>
      <c r="D215" s="369"/>
      <c r="E215" s="372"/>
      <c r="F215" s="408"/>
      <c r="G215" s="378"/>
      <c r="H215" s="381"/>
      <c r="I215" s="384"/>
      <c r="J215" s="384"/>
      <c r="K215" s="387"/>
      <c r="L215" s="390"/>
      <c r="M215" s="393"/>
      <c r="N215" s="279" t="s">
        <v>378</v>
      </c>
      <c r="O215" s="211"/>
      <c r="P215" s="363" t="s">
        <v>282</v>
      </c>
      <c r="Q215" s="363"/>
      <c r="R215" s="170"/>
      <c r="S215" s="170"/>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6"/>
      <c r="BO215" s="250"/>
      <c r="BP215" s="249"/>
      <c r="BQ215" s="249"/>
      <c r="BR215" s="249"/>
      <c r="BS215" s="249"/>
      <c r="BT215" s="249"/>
      <c r="BU215" s="249"/>
      <c r="BY215" s="249"/>
    </row>
    <row r="216" spans="3:78" ht="11.25" customHeight="1">
      <c r="C216" s="97" t="s">
        <v>1008</v>
      </c>
      <c r="D216" s="367" t="s">
        <v>898</v>
      </c>
      <c r="E216" s="370" t="s">
        <v>199</v>
      </c>
      <c r="F216" s="406" t="s">
        <v>210</v>
      </c>
      <c r="G216" s="376" t="s">
        <v>1018</v>
      </c>
      <c r="H216" s="379" t="s">
        <v>825</v>
      </c>
      <c r="I216" s="382" t="s">
        <v>825</v>
      </c>
      <c r="J216" s="382" t="s">
        <v>766</v>
      </c>
      <c r="K216" s="385">
        <v>1</v>
      </c>
      <c r="L216" s="388" t="s">
        <v>3</v>
      </c>
      <c r="M216" s="391">
        <v>0</v>
      </c>
      <c r="N216" s="162"/>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1"/>
      <c r="BO216" s="250"/>
      <c r="BP216" s="249"/>
      <c r="BQ216" s="249"/>
      <c r="BR216" s="249"/>
      <c r="BS216" s="249"/>
      <c r="BT216" s="249"/>
      <c r="BU216" s="249"/>
      <c r="BY216" s="249"/>
    </row>
    <row r="217" spans="3:78" ht="11.25" customHeight="1">
      <c r="C217" s="305"/>
      <c r="D217" s="368"/>
      <c r="E217" s="371"/>
      <c r="F217" s="407"/>
      <c r="G217" s="377"/>
      <c r="H217" s="380"/>
      <c r="I217" s="383"/>
      <c r="J217" s="383"/>
      <c r="K217" s="386"/>
      <c r="L217" s="389"/>
      <c r="M217" s="392"/>
      <c r="N217" s="394"/>
      <c r="O217" s="397">
        <v>1</v>
      </c>
      <c r="P217" s="400" t="s">
        <v>18</v>
      </c>
      <c r="Q217" s="403" t="s">
        <v>862</v>
      </c>
      <c r="R217" s="364" t="s">
        <v>842</v>
      </c>
      <c r="S217" s="364" t="s">
        <v>765</v>
      </c>
      <c r="T217" s="364" t="s">
        <v>765</v>
      </c>
      <c r="U217" s="364" t="s">
        <v>766</v>
      </c>
      <c r="V217" s="364" t="s">
        <v>843</v>
      </c>
      <c r="W217" s="364" t="s">
        <v>844</v>
      </c>
      <c r="X217" s="364" t="s">
        <v>863</v>
      </c>
      <c r="Y217" s="364" t="s">
        <v>374</v>
      </c>
      <c r="Z217" s="364" t="s">
        <v>825</v>
      </c>
      <c r="AA217" s="364" t="s">
        <v>825</v>
      </c>
      <c r="AB217" s="364" t="s">
        <v>766</v>
      </c>
      <c r="AC217" s="364" t="s">
        <v>843</v>
      </c>
      <c r="AD217" s="364" t="s">
        <v>844</v>
      </c>
      <c r="AE217" s="208"/>
      <c r="AF217" s="219">
        <v>0</v>
      </c>
      <c r="AG217" s="218" t="s">
        <v>307</v>
      </c>
      <c r="AH217" s="218"/>
      <c r="AI217" s="218"/>
      <c r="AJ217" s="218"/>
      <c r="AK217" s="218"/>
      <c r="AL217" s="218"/>
      <c r="AM217" s="218"/>
      <c r="AN217" s="218"/>
      <c r="AO217" s="218"/>
      <c r="AP217" s="163"/>
      <c r="AQ217" s="163"/>
      <c r="AR217" s="163"/>
      <c r="AS217" s="163"/>
      <c r="AT217" s="163"/>
      <c r="AU217" s="163"/>
      <c r="AV217" s="163"/>
      <c r="AW217" s="163"/>
      <c r="AX217" s="163"/>
      <c r="AY217" s="163"/>
      <c r="AZ217" s="163"/>
      <c r="BA217" s="163"/>
      <c r="BB217" s="163"/>
      <c r="BC217" s="163"/>
      <c r="BD217" s="163"/>
      <c r="BE217" s="163"/>
      <c r="BF217" s="163"/>
      <c r="BG217" s="163"/>
      <c r="BH217" s="163"/>
      <c r="BI217" s="163"/>
      <c r="BJ217" s="163"/>
      <c r="BK217" s="163"/>
      <c r="BL217" s="163"/>
      <c r="BM217" s="163"/>
      <c r="BN217" s="164"/>
      <c r="BO217" s="250"/>
      <c r="BP217" s="362" t="s">
        <v>839</v>
      </c>
      <c r="BQ217" s="362" t="s">
        <v>839</v>
      </c>
      <c r="BR217" s="362" t="s">
        <v>861</v>
      </c>
      <c r="BS217" s="249"/>
      <c r="BT217" s="362" t="s">
        <v>564</v>
      </c>
      <c r="BU217" s="362" t="s">
        <v>565</v>
      </c>
      <c r="BV217" s="362" t="s">
        <v>566</v>
      </c>
      <c r="BW217" s="362" t="s">
        <v>154</v>
      </c>
      <c r="BX217" s="362" t="s">
        <v>268</v>
      </c>
      <c r="BY217" s="249"/>
    </row>
    <row r="218" spans="3:78" ht="27" customHeight="1">
      <c r="C218" s="305"/>
      <c r="D218" s="368"/>
      <c r="E218" s="371"/>
      <c r="F218" s="407"/>
      <c r="G218" s="377"/>
      <c r="H218" s="380"/>
      <c r="I218" s="383"/>
      <c r="J218" s="383"/>
      <c r="K218" s="386"/>
      <c r="L218" s="389"/>
      <c r="M218" s="392"/>
      <c r="N218" s="395"/>
      <c r="O218" s="398"/>
      <c r="P218" s="401"/>
      <c r="Q218" s="404"/>
      <c r="R218" s="365"/>
      <c r="S218" s="365"/>
      <c r="T218" s="365"/>
      <c r="U218" s="365"/>
      <c r="V218" s="365"/>
      <c r="W218" s="365"/>
      <c r="X218" s="365"/>
      <c r="Y218" s="365"/>
      <c r="Z218" s="365"/>
      <c r="AA218" s="365"/>
      <c r="AB218" s="365"/>
      <c r="AC218" s="365"/>
      <c r="AD218" s="365"/>
      <c r="AE218" s="192"/>
      <c r="AF218" s="216" t="s">
        <v>268</v>
      </c>
      <c r="AG218" s="157" t="s">
        <v>226</v>
      </c>
      <c r="AH218" s="298" t="s">
        <v>18</v>
      </c>
      <c r="AI218" s="317" t="s">
        <v>815</v>
      </c>
      <c r="AJ218" s="220"/>
      <c r="AK218" s="220"/>
      <c r="AL218" s="220"/>
      <c r="AM218" s="220"/>
      <c r="AN218" s="220"/>
      <c r="AO218" s="220"/>
      <c r="AP218" s="171" t="s">
        <v>18</v>
      </c>
      <c r="AQ218" s="103">
        <f>SUM(AT218,AW218,AZ218,BC218,BF218,BI218,BL218)</f>
        <v>0</v>
      </c>
      <c r="AR218" s="196">
        <f>SUM(AT218,AX218,BA218,BD218,BG218,BJ218,BM218)</f>
        <v>3579.38</v>
      </c>
      <c r="AS218" s="194">
        <f>AQ218-AR218</f>
        <v>-3579.38</v>
      </c>
      <c r="AT218" s="310"/>
      <c r="AU218" s="158">
        <v>0</v>
      </c>
      <c r="AV218" s="243"/>
      <c r="AW218" s="310"/>
      <c r="AX218" s="158">
        <v>3579.38</v>
      </c>
      <c r="AY218" s="193">
        <f>AW218-AX218</f>
        <v>-3579.38</v>
      </c>
      <c r="AZ218" s="314"/>
      <c r="BA218" s="158"/>
      <c r="BB218" s="193">
        <f>AZ218-BA218</f>
        <v>0</v>
      </c>
      <c r="BC218" s="310"/>
      <c r="BD218" s="158"/>
      <c r="BE218" s="193">
        <f>BC218-BD218</f>
        <v>0</v>
      </c>
      <c r="BF218" s="310"/>
      <c r="BG218" s="158"/>
      <c r="BH218" s="193">
        <f>BF218-BG218</f>
        <v>0</v>
      </c>
      <c r="BI218" s="310"/>
      <c r="BJ218" s="158"/>
      <c r="BK218" s="193">
        <f>BI218-BJ218</f>
        <v>0</v>
      </c>
      <c r="BL218" s="310"/>
      <c r="BM218" s="158"/>
      <c r="BN218" s="194">
        <f>BL218-BM218</f>
        <v>0</v>
      </c>
      <c r="BO218" s="250">
        <v>0</v>
      </c>
      <c r="BP218" s="362"/>
      <c r="BQ218" s="362"/>
      <c r="BR218" s="362"/>
      <c r="BS218" s="248" t="str">
        <f>AG218 &amp; BO218</f>
        <v>Кредиты0</v>
      </c>
      <c r="BT218" s="362"/>
      <c r="BU218" s="362"/>
      <c r="BV218" s="362"/>
      <c r="BW218" s="362"/>
      <c r="BX218" s="362"/>
      <c r="BY218" s="248" t="str">
        <f>AG218&amp;AH218</f>
        <v>Кредитыда</v>
      </c>
      <c r="BZ218" s="249"/>
    </row>
    <row r="219" spans="3:78" ht="15" customHeight="1">
      <c r="C219" s="305"/>
      <c r="D219" s="368"/>
      <c r="E219" s="371"/>
      <c r="F219" s="407"/>
      <c r="G219" s="377"/>
      <c r="H219" s="380"/>
      <c r="I219" s="383"/>
      <c r="J219" s="383"/>
      <c r="K219" s="386"/>
      <c r="L219" s="389"/>
      <c r="M219" s="392"/>
      <c r="N219" s="396"/>
      <c r="O219" s="399"/>
      <c r="P219" s="402"/>
      <c r="Q219" s="405"/>
      <c r="R219" s="366"/>
      <c r="S219" s="366"/>
      <c r="T219" s="366"/>
      <c r="U219" s="366"/>
      <c r="V219" s="366"/>
      <c r="W219" s="366"/>
      <c r="X219" s="366"/>
      <c r="Y219" s="366"/>
      <c r="Z219" s="366"/>
      <c r="AA219" s="366"/>
      <c r="AB219" s="366"/>
      <c r="AC219" s="366"/>
      <c r="AD219" s="366"/>
      <c r="AE219" s="278" t="s">
        <v>377</v>
      </c>
      <c r="AF219" s="202"/>
      <c r="AG219" s="222" t="s">
        <v>24</v>
      </c>
      <c r="AH219" s="222"/>
      <c r="AI219" s="222"/>
      <c r="AJ219" s="222"/>
      <c r="AK219" s="222"/>
      <c r="AL219" s="222"/>
      <c r="AM219" s="222"/>
      <c r="AN219" s="222"/>
      <c r="AO219" s="222"/>
      <c r="AP219" s="167"/>
      <c r="AQ219" s="168"/>
      <c r="AR219" s="168"/>
      <c r="AS219" s="168"/>
      <c r="AT219" s="168"/>
      <c r="AU219" s="168"/>
      <c r="AV219" s="168"/>
      <c r="AW219" s="168"/>
      <c r="AX219" s="168"/>
      <c r="AY219" s="168"/>
      <c r="AZ219" s="168"/>
      <c r="BA219" s="168"/>
      <c r="BB219" s="168"/>
      <c r="BC219" s="168"/>
      <c r="BD219" s="168"/>
      <c r="BE219" s="168"/>
      <c r="BF219" s="168"/>
      <c r="BG219" s="168"/>
      <c r="BH219" s="168"/>
      <c r="BI219" s="168"/>
      <c r="BJ219" s="168"/>
      <c r="BK219" s="168"/>
      <c r="BL219" s="168"/>
      <c r="BM219" s="168"/>
      <c r="BN219" s="169"/>
      <c r="BO219" s="250"/>
      <c r="BP219" s="362"/>
      <c r="BQ219" s="362"/>
      <c r="BR219" s="362"/>
      <c r="BS219" s="249"/>
      <c r="BT219" s="362"/>
      <c r="BU219" s="362"/>
      <c r="BV219" s="362"/>
      <c r="BW219" s="362"/>
      <c r="BX219" s="362"/>
      <c r="BY219" s="249"/>
    </row>
    <row r="220" spans="3:78" ht="15" customHeight="1" thickBot="1">
      <c r="C220" s="306"/>
      <c r="D220" s="369"/>
      <c r="E220" s="372"/>
      <c r="F220" s="408"/>
      <c r="G220" s="378"/>
      <c r="H220" s="381"/>
      <c r="I220" s="384"/>
      <c r="J220" s="384"/>
      <c r="K220" s="387"/>
      <c r="L220" s="390"/>
      <c r="M220" s="393"/>
      <c r="N220" s="279" t="s">
        <v>378</v>
      </c>
      <c r="O220" s="211"/>
      <c r="P220" s="363" t="s">
        <v>282</v>
      </c>
      <c r="Q220" s="363"/>
      <c r="R220" s="170"/>
      <c r="S220" s="170"/>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5"/>
      <c r="AX220" s="165"/>
      <c r="AY220" s="165"/>
      <c r="AZ220" s="165"/>
      <c r="BA220" s="165"/>
      <c r="BB220" s="165"/>
      <c r="BC220" s="165"/>
      <c r="BD220" s="165"/>
      <c r="BE220" s="165"/>
      <c r="BF220" s="165"/>
      <c r="BG220" s="165"/>
      <c r="BH220" s="165"/>
      <c r="BI220" s="165"/>
      <c r="BJ220" s="165"/>
      <c r="BK220" s="165"/>
      <c r="BL220" s="165"/>
      <c r="BM220" s="165"/>
      <c r="BN220" s="166"/>
      <c r="BO220" s="250"/>
      <c r="BP220" s="249"/>
      <c r="BQ220" s="249"/>
      <c r="BR220" s="249"/>
      <c r="BS220" s="249"/>
      <c r="BT220" s="249"/>
      <c r="BU220" s="249"/>
      <c r="BY220" s="249"/>
    </row>
    <row r="221" spans="3:78" ht="11.25" customHeight="1">
      <c r="C221" s="97" t="s">
        <v>1008</v>
      </c>
      <c r="D221" s="367" t="s">
        <v>1014</v>
      </c>
      <c r="E221" s="370" t="s">
        <v>199</v>
      </c>
      <c r="F221" s="406" t="s">
        <v>210</v>
      </c>
      <c r="G221" s="376" t="s">
        <v>1019</v>
      </c>
      <c r="H221" s="379" t="s">
        <v>825</v>
      </c>
      <c r="I221" s="382" t="s">
        <v>825</v>
      </c>
      <c r="J221" s="382" t="s">
        <v>766</v>
      </c>
      <c r="K221" s="385">
        <v>1</v>
      </c>
      <c r="L221" s="388" t="s">
        <v>3</v>
      </c>
      <c r="M221" s="391">
        <v>0</v>
      </c>
      <c r="N221" s="162"/>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1"/>
      <c r="BO221" s="250"/>
      <c r="BP221" s="249"/>
      <c r="BQ221" s="249"/>
      <c r="BR221" s="249"/>
      <c r="BS221" s="249"/>
      <c r="BT221" s="249"/>
      <c r="BU221" s="249"/>
      <c r="BY221" s="249"/>
    </row>
    <row r="222" spans="3:78" ht="11.25" customHeight="1">
      <c r="C222" s="305"/>
      <c r="D222" s="368"/>
      <c r="E222" s="371"/>
      <c r="F222" s="407"/>
      <c r="G222" s="377"/>
      <c r="H222" s="380"/>
      <c r="I222" s="383"/>
      <c r="J222" s="383"/>
      <c r="K222" s="386"/>
      <c r="L222" s="389"/>
      <c r="M222" s="392"/>
      <c r="N222" s="394"/>
      <c r="O222" s="397">
        <v>1</v>
      </c>
      <c r="P222" s="400" t="s">
        <v>18</v>
      </c>
      <c r="Q222" s="403" t="s">
        <v>923</v>
      </c>
      <c r="R222" s="364" t="s">
        <v>842</v>
      </c>
      <c r="S222" s="364" t="s">
        <v>765</v>
      </c>
      <c r="T222" s="364" t="s">
        <v>765</v>
      </c>
      <c r="U222" s="364" t="s">
        <v>766</v>
      </c>
      <c r="V222" s="364" t="s">
        <v>843</v>
      </c>
      <c r="W222" s="364" t="s">
        <v>844</v>
      </c>
      <c r="X222" s="364" t="s">
        <v>924</v>
      </c>
      <c r="Y222" s="364" t="s">
        <v>925</v>
      </c>
      <c r="Z222" s="364" t="s">
        <v>825</v>
      </c>
      <c r="AA222" s="364" t="s">
        <v>825</v>
      </c>
      <c r="AB222" s="364" t="s">
        <v>766</v>
      </c>
      <c r="AC222" s="364" t="s">
        <v>843</v>
      </c>
      <c r="AD222" s="364" t="s">
        <v>844</v>
      </c>
      <c r="AE222" s="208"/>
      <c r="AF222" s="219">
        <v>0</v>
      </c>
      <c r="AG222" s="218" t="s">
        <v>307</v>
      </c>
      <c r="AH222" s="218"/>
      <c r="AI222" s="218"/>
      <c r="AJ222" s="218"/>
      <c r="AK222" s="218"/>
      <c r="AL222" s="218"/>
      <c r="AM222" s="218"/>
      <c r="AN222" s="218"/>
      <c r="AO222" s="218"/>
      <c r="AP222" s="163"/>
      <c r="AQ222" s="163"/>
      <c r="AR222" s="163"/>
      <c r="AS222" s="163"/>
      <c r="AT222" s="163"/>
      <c r="AU222" s="163"/>
      <c r="AV222" s="163"/>
      <c r="AW222" s="163"/>
      <c r="AX222" s="163"/>
      <c r="AY222" s="163"/>
      <c r="AZ222" s="163"/>
      <c r="BA222" s="163"/>
      <c r="BB222" s="163"/>
      <c r="BC222" s="163"/>
      <c r="BD222" s="163"/>
      <c r="BE222" s="163"/>
      <c r="BF222" s="163"/>
      <c r="BG222" s="163"/>
      <c r="BH222" s="163"/>
      <c r="BI222" s="163"/>
      <c r="BJ222" s="163"/>
      <c r="BK222" s="163"/>
      <c r="BL222" s="163"/>
      <c r="BM222" s="163"/>
      <c r="BN222" s="164"/>
      <c r="BO222" s="250"/>
      <c r="BP222" s="362" t="s">
        <v>839</v>
      </c>
      <c r="BQ222" s="362" t="s">
        <v>839</v>
      </c>
      <c r="BR222" s="362" t="s">
        <v>357</v>
      </c>
      <c r="BS222" s="249"/>
      <c r="BT222" s="362" t="s">
        <v>564</v>
      </c>
      <c r="BU222" s="362" t="s">
        <v>565</v>
      </c>
      <c r="BV222" s="362" t="s">
        <v>566</v>
      </c>
      <c r="BW222" s="362" t="s">
        <v>154</v>
      </c>
      <c r="BX222" s="362" t="s">
        <v>268</v>
      </c>
      <c r="BY222" s="249"/>
    </row>
    <row r="223" spans="3:78" ht="16.5" customHeight="1">
      <c r="C223" s="305"/>
      <c r="D223" s="368"/>
      <c r="E223" s="371"/>
      <c r="F223" s="407"/>
      <c r="G223" s="377"/>
      <c r="H223" s="380"/>
      <c r="I223" s="383"/>
      <c r="J223" s="383"/>
      <c r="K223" s="386"/>
      <c r="L223" s="389"/>
      <c r="M223" s="392"/>
      <c r="N223" s="395"/>
      <c r="O223" s="398"/>
      <c r="P223" s="401"/>
      <c r="Q223" s="404"/>
      <c r="R223" s="365"/>
      <c r="S223" s="365"/>
      <c r="T223" s="365"/>
      <c r="U223" s="365"/>
      <c r="V223" s="365"/>
      <c r="W223" s="365"/>
      <c r="X223" s="365"/>
      <c r="Y223" s="365"/>
      <c r="Z223" s="365"/>
      <c r="AA223" s="365"/>
      <c r="AB223" s="365"/>
      <c r="AC223" s="365"/>
      <c r="AD223" s="365"/>
      <c r="AE223" s="192"/>
      <c r="AF223" s="216" t="s">
        <v>268</v>
      </c>
      <c r="AG223" s="157" t="s">
        <v>240</v>
      </c>
      <c r="AH223" s="298" t="s">
        <v>18</v>
      </c>
      <c r="AI223" s="317" t="s">
        <v>815</v>
      </c>
      <c r="AJ223" s="220"/>
      <c r="AK223" s="220"/>
      <c r="AL223" s="220"/>
      <c r="AM223" s="220"/>
      <c r="AN223" s="220"/>
      <c r="AO223" s="220"/>
      <c r="AP223" s="171" t="s">
        <v>18</v>
      </c>
      <c r="AQ223" s="103">
        <f>SUM(AT223,AW223,AZ223,BC223,BF223,BI223,BL223)</f>
        <v>0</v>
      </c>
      <c r="AR223" s="196">
        <f>SUM(AT223,AX223,BA223,BD223,BG223,BJ223,BM223)</f>
        <v>1579.66</v>
      </c>
      <c r="AS223" s="194">
        <f>AQ223-AR223</f>
        <v>-1579.66</v>
      </c>
      <c r="AT223" s="310"/>
      <c r="AU223" s="158">
        <v>0</v>
      </c>
      <c r="AV223" s="243"/>
      <c r="AW223" s="310"/>
      <c r="AX223" s="158">
        <v>1579.66</v>
      </c>
      <c r="AY223" s="193">
        <f>AW223-AX223</f>
        <v>-1579.66</v>
      </c>
      <c r="AZ223" s="314"/>
      <c r="BA223" s="158"/>
      <c r="BB223" s="193">
        <f>AZ223-BA223</f>
        <v>0</v>
      </c>
      <c r="BC223" s="310"/>
      <c r="BD223" s="158"/>
      <c r="BE223" s="193">
        <f>BC223-BD223</f>
        <v>0</v>
      </c>
      <c r="BF223" s="310"/>
      <c r="BG223" s="158"/>
      <c r="BH223" s="193">
        <f>BF223-BG223</f>
        <v>0</v>
      </c>
      <c r="BI223" s="310"/>
      <c r="BJ223" s="158"/>
      <c r="BK223" s="193">
        <f>BI223-BJ223</f>
        <v>0</v>
      </c>
      <c r="BL223" s="310"/>
      <c r="BM223" s="158"/>
      <c r="BN223" s="194">
        <f>BL223-BM223</f>
        <v>0</v>
      </c>
      <c r="BO223" s="250">
        <v>0</v>
      </c>
      <c r="BP223" s="362"/>
      <c r="BQ223" s="362"/>
      <c r="BR223" s="362"/>
      <c r="BS223" s="248" t="str">
        <f>AG223 &amp; BO223</f>
        <v>Прибыль направляемая на инвестиции0</v>
      </c>
      <c r="BT223" s="362"/>
      <c r="BU223" s="362"/>
      <c r="BV223" s="362"/>
      <c r="BW223" s="362"/>
      <c r="BX223" s="362"/>
      <c r="BY223" s="248" t="str">
        <f>AG223&amp;AH223</f>
        <v>Прибыль направляемая на инвестициида</v>
      </c>
      <c r="BZ223" s="249"/>
    </row>
    <row r="224" spans="3:78" ht="16.5" customHeight="1">
      <c r="C224" s="97"/>
      <c r="D224" s="368"/>
      <c r="E224" s="371"/>
      <c r="F224" s="407"/>
      <c r="G224" s="377"/>
      <c r="H224" s="380"/>
      <c r="I224" s="383"/>
      <c r="J224" s="383"/>
      <c r="K224" s="386"/>
      <c r="L224" s="389"/>
      <c r="M224" s="392"/>
      <c r="N224" s="395"/>
      <c r="O224" s="398"/>
      <c r="P224" s="401"/>
      <c r="Q224" s="404"/>
      <c r="R224" s="365"/>
      <c r="S224" s="365"/>
      <c r="T224" s="365"/>
      <c r="U224" s="365"/>
      <c r="V224" s="365"/>
      <c r="W224" s="365"/>
      <c r="X224" s="365"/>
      <c r="Y224" s="365"/>
      <c r="Z224" s="365"/>
      <c r="AA224" s="365"/>
      <c r="AB224" s="365"/>
      <c r="AC224" s="365"/>
      <c r="AD224" s="365"/>
      <c r="AE224" s="325" t="s">
        <v>1008</v>
      </c>
      <c r="AF224" s="216" t="s">
        <v>118</v>
      </c>
      <c r="AG224" s="195" t="s">
        <v>226</v>
      </c>
      <c r="AH224" s="300" t="s">
        <v>18</v>
      </c>
      <c r="AI224" s="317" t="s">
        <v>815</v>
      </c>
      <c r="AJ224" s="220"/>
      <c r="AK224" s="220"/>
      <c r="AL224" s="220"/>
      <c r="AM224" s="220"/>
      <c r="AN224" s="220"/>
      <c r="AO224" s="220"/>
      <c r="AP224" s="171" t="s">
        <v>18</v>
      </c>
      <c r="AQ224" s="194">
        <f>SUM(AT224,AW224,AZ224,BC224,BF224,BI224,BL224)</f>
        <v>0</v>
      </c>
      <c r="AR224" s="196">
        <f>SUM(AT224,AX224,BA224,BD224,BG224,BJ224,BM224)</f>
        <v>1278.51</v>
      </c>
      <c r="AS224" s="194">
        <f>AQ224-AR224</f>
        <v>-1278.51</v>
      </c>
      <c r="AT224" s="315"/>
      <c r="AU224" s="172">
        <v>0</v>
      </c>
      <c r="AV224" s="240"/>
      <c r="AW224" s="311"/>
      <c r="AX224" s="197">
        <v>1278.51</v>
      </c>
      <c r="AY224" s="198">
        <f>AW224-AX224</f>
        <v>-1278.51</v>
      </c>
      <c r="AZ224" s="315"/>
      <c r="BA224" s="197"/>
      <c r="BB224" s="198">
        <f>AZ224-BA224</f>
        <v>0</v>
      </c>
      <c r="BC224" s="311"/>
      <c r="BD224" s="197"/>
      <c r="BE224" s="198">
        <f>BC224-BD224</f>
        <v>0</v>
      </c>
      <c r="BF224" s="311"/>
      <c r="BG224" s="197"/>
      <c r="BH224" s="198">
        <f>BF224-BG224</f>
        <v>0</v>
      </c>
      <c r="BI224" s="311"/>
      <c r="BJ224" s="197"/>
      <c r="BK224" s="198">
        <f>BI224-BJ224</f>
        <v>0</v>
      </c>
      <c r="BL224" s="311"/>
      <c r="BM224" s="197"/>
      <c r="BN224" s="194">
        <f>BL224-BM224</f>
        <v>0</v>
      </c>
      <c r="BO224" s="250">
        <v>0</v>
      </c>
      <c r="BP224" s="362"/>
      <c r="BQ224" s="362"/>
      <c r="BR224" s="362"/>
      <c r="BS224" s="248" t="str">
        <f>AG224 &amp; BO224</f>
        <v>Кредиты0</v>
      </c>
      <c r="BT224" s="362"/>
      <c r="BU224" s="362"/>
      <c r="BV224" s="362"/>
      <c r="BW224" s="362"/>
      <c r="BX224" s="362"/>
      <c r="BY224" s="248" t="str">
        <f>AG224&amp;AH224</f>
        <v>Кредитыда</v>
      </c>
      <c r="BZ224" s="249"/>
    </row>
    <row r="225" spans="3:78" ht="15" customHeight="1">
      <c r="C225" s="305"/>
      <c r="D225" s="368"/>
      <c r="E225" s="371"/>
      <c r="F225" s="407"/>
      <c r="G225" s="377"/>
      <c r="H225" s="380"/>
      <c r="I225" s="383"/>
      <c r="J225" s="383"/>
      <c r="K225" s="386"/>
      <c r="L225" s="389"/>
      <c r="M225" s="392"/>
      <c r="N225" s="396"/>
      <c r="O225" s="399"/>
      <c r="P225" s="402"/>
      <c r="Q225" s="405"/>
      <c r="R225" s="366"/>
      <c r="S225" s="366"/>
      <c r="T225" s="366"/>
      <c r="U225" s="366"/>
      <c r="V225" s="366"/>
      <c r="W225" s="366"/>
      <c r="X225" s="366"/>
      <c r="Y225" s="366"/>
      <c r="Z225" s="366"/>
      <c r="AA225" s="366"/>
      <c r="AB225" s="366"/>
      <c r="AC225" s="366"/>
      <c r="AD225" s="366"/>
      <c r="AE225" s="278" t="s">
        <v>377</v>
      </c>
      <c r="AF225" s="202"/>
      <c r="AG225" s="222" t="s">
        <v>24</v>
      </c>
      <c r="AH225" s="222"/>
      <c r="AI225" s="222"/>
      <c r="AJ225" s="222"/>
      <c r="AK225" s="222"/>
      <c r="AL225" s="222"/>
      <c r="AM225" s="222"/>
      <c r="AN225" s="222"/>
      <c r="AO225" s="222"/>
      <c r="AP225" s="167"/>
      <c r="AQ225" s="168"/>
      <c r="AR225" s="168"/>
      <c r="AS225" s="168"/>
      <c r="AT225" s="168"/>
      <c r="AU225" s="168"/>
      <c r="AV225" s="168"/>
      <c r="AW225" s="168"/>
      <c r="AX225" s="168"/>
      <c r="AY225" s="168"/>
      <c r="AZ225" s="168"/>
      <c r="BA225" s="168"/>
      <c r="BB225" s="168"/>
      <c r="BC225" s="168"/>
      <c r="BD225" s="168"/>
      <c r="BE225" s="168"/>
      <c r="BF225" s="168"/>
      <c r="BG225" s="168"/>
      <c r="BH225" s="168"/>
      <c r="BI225" s="168"/>
      <c r="BJ225" s="168"/>
      <c r="BK225" s="168"/>
      <c r="BL225" s="168"/>
      <c r="BM225" s="168"/>
      <c r="BN225" s="169"/>
      <c r="BO225" s="250"/>
      <c r="BP225" s="362"/>
      <c r="BQ225" s="362"/>
      <c r="BR225" s="362"/>
      <c r="BS225" s="249"/>
      <c r="BT225" s="362"/>
      <c r="BU225" s="362"/>
      <c r="BV225" s="362"/>
      <c r="BW225" s="362"/>
      <c r="BX225" s="362"/>
      <c r="BY225" s="249"/>
    </row>
    <row r="226" spans="3:78" ht="15" customHeight="1" thickBot="1">
      <c r="C226" s="306"/>
      <c r="D226" s="369"/>
      <c r="E226" s="372"/>
      <c r="F226" s="408"/>
      <c r="G226" s="378"/>
      <c r="H226" s="381"/>
      <c r="I226" s="384"/>
      <c r="J226" s="384"/>
      <c r="K226" s="387"/>
      <c r="L226" s="390"/>
      <c r="M226" s="393"/>
      <c r="N226" s="279" t="s">
        <v>378</v>
      </c>
      <c r="O226" s="211"/>
      <c r="P226" s="363" t="s">
        <v>282</v>
      </c>
      <c r="Q226" s="363"/>
      <c r="R226" s="170"/>
      <c r="S226" s="170"/>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6"/>
      <c r="BO226" s="250"/>
      <c r="BP226" s="249"/>
      <c r="BQ226" s="249"/>
      <c r="BR226" s="249"/>
      <c r="BS226" s="249"/>
      <c r="BT226" s="249"/>
      <c r="BU226" s="249"/>
      <c r="BY226" s="249"/>
    </row>
    <row r="227" spans="3:78" ht="11.25" customHeight="1">
      <c r="C227" s="97" t="s">
        <v>1008</v>
      </c>
      <c r="D227" s="367" t="s">
        <v>1015</v>
      </c>
      <c r="E227" s="370" t="s">
        <v>199</v>
      </c>
      <c r="F227" s="406" t="s">
        <v>210</v>
      </c>
      <c r="G227" s="376" t="s">
        <v>1020</v>
      </c>
      <c r="H227" s="379" t="s">
        <v>825</v>
      </c>
      <c r="I227" s="382" t="s">
        <v>825</v>
      </c>
      <c r="J227" s="382" t="s">
        <v>766</v>
      </c>
      <c r="K227" s="385">
        <v>1</v>
      </c>
      <c r="L227" s="388" t="s">
        <v>3</v>
      </c>
      <c r="M227" s="391">
        <v>0</v>
      </c>
      <c r="N227" s="162"/>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0"/>
      <c r="BG227" s="160"/>
      <c r="BH227" s="160"/>
      <c r="BI227" s="160"/>
      <c r="BJ227" s="160"/>
      <c r="BK227" s="160"/>
      <c r="BL227" s="160"/>
      <c r="BM227" s="160"/>
      <c r="BN227" s="161"/>
      <c r="BO227" s="250"/>
      <c r="BP227" s="249"/>
      <c r="BQ227" s="249"/>
      <c r="BR227" s="249"/>
      <c r="BS227" s="249"/>
      <c r="BT227" s="249"/>
      <c r="BU227" s="249"/>
      <c r="BY227" s="249"/>
    </row>
    <row r="228" spans="3:78" ht="11.25" customHeight="1">
      <c r="C228" s="305"/>
      <c r="D228" s="368"/>
      <c r="E228" s="371"/>
      <c r="F228" s="407"/>
      <c r="G228" s="377"/>
      <c r="H228" s="380"/>
      <c r="I228" s="383"/>
      <c r="J228" s="383"/>
      <c r="K228" s="386"/>
      <c r="L228" s="389"/>
      <c r="M228" s="392"/>
      <c r="N228" s="394"/>
      <c r="O228" s="397">
        <v>1</v>
      </c>
      <c r="P228" s="400" t="s">
        <v>18</v>
      </c>
      <c r="Q228" s="403" t="s">
        <v>926</v>
      </c>
      <c r="R228" s="364" t="s">
        <v>842</v>
      </c>
      <c r="S228" s="364" t="s">
        <v>765</v>
      </c>
      <c r="T228" s="364" t="s">
        <v>765</v>
      </c>
      <c r="U228" s="364" t="s">
        <v>766</v>
      </c>
      <c r="V228" s="364" t="s">
        <v>843</v>
      </c>
      <c r="W228" s="364" t="s">
        <v>844</v>
      </c>
      <c r="X228" s="364" t="s">
        <v>927</v>
      </c>
      <c r="Y228" s="364" t="s">
        <v>928</v>
      </c>
      <c r="Z228" s="364" t="s">
        <v>825</v>
      </c>
      <c r="AA228" s="364" t="s">
        <v>825</v>
      </c>
      <c r="AB228" s="364" t="s">
        <v>766</v>
      </c>
      <c r="AC228" s="364" t="s">
        <v>843</v>
      </c>
      <c r="AD228" s="364" t="s">
        <v>844</v>
      </c>
      <c r="AE228" s="208"/>
      <c r="AF228" s="219">
        <v>0</v>
      </c>
      <c r="AG228" s="218" t="s">
        <v>307</v>
      </c>
      <c r="AH228" s="218"/>
      <c r="AI228" s="218"/>
      <c r="AJ228" s="218"/>
      <c r="AK228" s="218"/>
      <c r="AL228" s="218"/>
      <c r="AM228" s="218"/>
      <c r="AN228" s="218"/>
      <c r="AO228" s="218"/>
      <c r="AP228" s="163"/>
      <c r="AQ228" s="163"/>
      <c r="AR228" s="163"/>
      <c r="AS228" s="163"/>
      <c r="AT228" s="163"/>
      <c r="AU228" s="163"/>
      <c r="AV228" s="163"/>
      <c r="AW228" s="163"/>
      <c r="AX228" s="163"/>
      <c r="AY228" s="163"/>
      <c r="AZ228" s="163"/>
      <c r="BA228" s="163"/>
      <c r="BB228" s="163"/>
      <c r="BC228" s="163"/>
      <c r="BD228" s="163"/>
      <c r="BE228" s="163"/>
      <c r="BF228" s="163"/>
      <c r="BG228" s="163"/>
      <c r="BH228" s="163"/>
      <c r="BI228" s="163"/>
      <c r="BJ228" s="163"/>
      <c r="BK228" s="163"/>
      <c r="BL228" s="163"/>
      <c r="BM228" s="163"/>
      <c r="BN228" s="164"/>
      <c r="BO228" s="250"/>
      <c r="BP228" s="362" t="s">
        <v>839</v>
      </c>
      <c r="BQ228" s="362" t="s">
        <v>839</v>
      </c>
      <c r="BR228" s="362" t="s">
        <v>374</v>
      </c>
      <c r="BS228" s="249"/>
      <c r="BT228" s="362" t="s">
        <v>564</v>
      </c>
      <c r="BU228" s="362" t="s">
        <v>565</v>
      </c>
      <c r="BV228" s="362" t="s">
        <v>566</v>
      </c>
      <c r="BW228" s="362" t="s">
        <v>154</v>
      </c>
      <c r="BX228" s="362" t="s">
        <v>268</v>
      </c>
      <c r="BY228" s="249"/>
    </row>
    <row r="229" spans="3:78" ht="25.5" customHeight="1">
      <c r="C229" s="305"/>
      <c r="D229" s="368"/>
      <c r="E229" s="371"/>
      <c r="F229" s="407"/>
      <c r="G229" s="377"/>
      <c r="H229" s="380"/>
      <c r="I229" s="383"/>
      <c r="J229" s="383"/>
      <c r="K229" s="386"/>
      <c r="L229" s="389"/>
      <c r="M229" s="392"/>
      <c r="N229" s="395"/>
      <c r="O229" s="398"/>
      <c r="P229" s="401"/>
      <c r="Q229" s="404"/>
      <c r="R229" s="365"/>
      <c r="S229" s="365"/>
      <c r="T229" s="365"/>
      <c r="U229" s="365"/>
      <c r="V229" s="365"/>
      <c r="W229" s="365"/>
      <c r="X229" s="365"/>
      <c r="Y229" s="365"/>
      <c r="Z229" s="365"/>
      <c r="AA229" s="365"/>
      <c r="AB229" s="365"/>
      <c r="AC229" s="365"/>
      <c r="AD229" s="365"/>
      <c r="AE229" s="192"/>
      <c r="AF229" s="216" t="s">
        <v>268</v>
      </c>
      <c r="AG229" s="157" t="s">
        <v>226</v>
      </c>
      <c r="AH229" s="298" t="s">
        <v>18</v>
      </c>
      <c r="AI229" s="317" t="s">
        <v>815</v>
      </c>
      <c r="AJ229" s="220"/>
      <c r="AK229" s="220"/>
      <c r="AL229" s="220"/>
      <c r="AM229" s="220"/>
      <c r="AN229" s="220"/>
      <c r="AO229" s="220"/>
      <c r="AP229" s="171" t="s">
        <v>18</v>
      </c>
      <c r="AQ229" s="103">
        <f>SUM(AT229,AW229,AZ229,BC229,BF229,BI229,BL229)</f>
        <v>0</v>
      </c>
      <c r="AR229" s="196">
        <f>SUM(AT229,AX229,BA229,BD229,BG229,BJ229,BM229)</f>
        <v>1159.4000000000001</v>
      </c>
      <c r="AS229" s="194">
        <f>AQ229-AR229</f>
        <v>-1159.4000000000001</v>
      </c>
      <c r="AT229" s="310"/>
      <c r="AU229" s="158">
        <v>0</v>
      </c>
      <c r="AV229" s="243"/>
      <c r="AW229" s="310"/>
      <c r="AX229" s="158">
        <v>1159.4000000000001</v>
      </c>
      <c r="AY229" s="193">
        <f>AW229-AX229</f>
        <v>-1159.4000000000001</v>
      </c>
      <c r="AZ229" s="314"/>
      <c r="BA229" s="158"/>
      <c r="BB229" s="193">
        <f>AZ229-BA229</f>
        <v>0</v>
      </c>
      <c r="BC229" s="310"/>
      <c r="BD229" s="158"/>
      <c r="BE229" s="193">
        <f>BC229-BD229</f>
        <v>0</v>
      </c>
      <c r="BF229" s="310"/>
      <c r="BG229" s="158"/>
      <c r="BH229" s="193">
        <f>BF229-BG229</f>
        <v>0</v>
      </c>
      <c r="BI229" s="310"/>
      <c r="BJ229" s="158"/>
      <c r="BK229" s="193">
        <f>BI229-BJ229</f>
        <v>0</v>
      </c>
      <c r="BL229" s="310"/>
      <c r="BM229" s="158"/>
      <c r="BN229" s="194">
        <f>BL229-BM229</f>
        <v>0</v>
      </c>
      <c r="BO229" s="250">
        <v>0</v>
      </c>
      <c r="BP229" s="362"/>
      <c r="BQ229" s="362"/>
      <c r="BR229" s="362"/>
      <c r="BS229" s="248" t="str">
        <f>AG229 &amp; BO229</f>
        <v>Кредиты0</v>
      </c>
      <c r="BT229" s="362"/>
      <c r="BU229" s="362"/>
      <c r="BV229" s="362"/>
      <c r="BW229" s="362"/>
      <c r="BX229" s="362"/>
      <c r="BY229" s="248" t="str">
        <f>AG229&amp;AH229</f>
        <v>Кредитыда</v>
      </c>
      <c r="BZ229" s="249"/>
    </row>
    <row r="230" spans="3:78" ht="15" customHeight="1">
      <c r="C230" s="305"/>
      <c r="D230" s="368"/>
      <c r="E230" s="371"/>
      <c r="F230" s="407"/>
      <c r="G230" s="377"/>
      <c r="H230" s="380"/>
      <c r="I230" s="383"/>
      <c r="J230" s="383"/>
      <c r="K230" s="386"/>
      <c r="L230" s="389"/>
      <c r="M230" s="392"/>
      <c r="N230" s="396"/>
      <c r="O230" s="399"/>
      <c r="P230" s="402"/>
      <c r="Q230" s="405"/>
      <c r="R230" s="366"/>
      <c r="S230" s="366"/>
      <c r="T230" s="366"/>
      <c r="U230" s="366"/>
      <c r="V230" s="366"/>
      <c r="W230" s="366"/>
      <c r="X230" s="366"/>
      <c r="Y230" s="366"/>
      <c r="Z230" s="366"/>
      <c r="AA230" s="366"/>
      <c r="AB230" s="366"/>
      <c r="AC230" s="366"/>
      <c r="AD230" s="366"/>
      <c r="AE230" s="278" t="s">
        <v>377</v>
      </c>
      <c r="AF230" s="202"/>
      <c r="AG230" s="222" t="s">
        <v>24</v>
      </c>
      <c r="AH230" s="222"/>
      <c r="AI230" s="222"/>
      <c r="AJ230" s="222"/>
      <c r="AK230" s="222"/>
      <c r="AL230" s="222"/>
      <c r="AM230" s="222"/>
      <c r="AN230" s="222"/>
      <c r="AO230" s="222"/>
      <c r="AP230" s="167"/>
      <c r="AQ230" s="168"/>
      <c r="AR230" s="168"/>
      <c r="AS230" s="168"/>
      <c r="AT230" s="168"/>
      <c r="AU230" s="168"/>
      <c r="AV230" s="168"/>
      <c r="AW230" s="168"/>
      <c r="AX230" s="168"/>
      <c r="AY230" s="168"/>
      <c r="AZ230" s="168"/>
      <c r="BA230" s="168"/>
      <c r="BB230" s="168"/>
      <c r="BC230" s="168"/>
      <c r="BD230" s="168"/>
      <c r="BE230" s="168"/>
      <c r="BF230" s="168"/>
      <c r="BG230" s="168"/>
      <c r="BH230" s="168"/>
      <c r="BI230" s="168"/>
      <c r="BJ230" s="168"/>
      <c r="BK230" s="168"/>
      <c r="BL230" s="168"/>
      <c r="BM230" s="168"/>
      <c r="BN230" s="169"/>
      <c r="BO230" s="250"/>
      <c r="BP230" s="362"/>
      <c r="BQ230" s="362"/>
      <c r="BR230" s="362"/>
      <c r="BS230" s="249"/>
      <c r="BT230" s="362"/>
      <c r="BU230" s="362"/>
      <c r="BV230" s="362"/>
      <c r="BW230" s="362"/>
      <c r="BX230" s="362"/>
      <c r="BY230" s="249"/>
    </row>
    <row r="231" spans="3:78" ht="15" customHeight="1" thickBot="1">
      <c r="C231" s="306"/>
      <c r="D231" s="369"/>
      <c r="E231" s="372"/>
      <c r="F231" s="408"/>
      <c r="G231" s="378"/>
      <c r="H231" s="381"/>
      <c r="I231" s="384"/>
      <c r="J231" s="384"/>
      <c r="K231" s="387"/>
      <c r="L231" s="390"/>
      <c r="M231" s="393"/>
      <c r="N231" s="279" t="s">
        <v>378</v>
      </c>
      <c r="O231" s="211"/>
      <c r="P231" s="363" t="s">
        <v>282</v>
      </c>
      <c r="Q231" s="363"/>
      <c r="R231" s="170"/>
      <c r="S231" s="170"/>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6"/>
      <c r="BO231" s="250"/>
      <c r="BP231" s="249"/>
      <c r="BQ231" s="249"/>
      <c r="BR231" s="249"/>
      <c r="BS231" s="249"/>
      <c r="BT231" s="249"/>
      <c r="BU231" s="249"/>
      <c r="BY231" s="249"/>
    </row>
    <row r="232" spans="3:78" ht="11.25" customHeight="1">
      <c r="C232" s="97" t="s">
        <v>1008</v>
      </c>
      <c r="D232" s="367" t="s">
        <v>851</v>
      </c>
      <c r="E232" s="370" t="s">
        <v>216</v>
      </c>
      <c r="F232" s="373" t="s">
        <v>154</v>
      </c>
      <c r="G232" s="376" t="s">
        <v>1023</v>
      </c>
      <c r="H232" s="379" t="s">
        <v>825</v>
      </c>
      <c r="I232" s="382" t="s">
        <v>825</v>
      </c>
      <c r="J232" s="382" t="s">
        <v>766</v>
      </c>
      <c r="K232" s="385">
        <v>1</v>
      </c>
      <c r="L232" s="388" t="s">
        <v>6</v>
      </c>
      <c r="M232" s="391">
        <v>0</v>
      </c>
      <c r="N232" s="162"/>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160"/>
      <c r="BM232" s="160"/>
      <c r="BN232" s="161"/>
      <c r="BO232" s="250"/>
      <c r="BP232" s="249"/>
      <c r="BQ232" s="249"/>
      <c r="BR232" s="249"/>
      <c r="BS232" s="249"/>
      <c r="BT232" s="249"/>
      <c r="BU232" s="249"/>
      <c r="BY232" s="249"/>
    </row>
    <row r="233" spans="3:78" ht="11.25" customHeight="1">
      <c r="C233" s="305"/>
      <c r="D233" s="368"/>
      <c r="E233" s="371"/>
      <c r="F233" s="374"/>
      <c r="G233" s="377"/>
      <c r="H233" s="380"/>
      <c r="I233" s="383"/>
      <c r="J233" s="383"/>
      <c r="K233" s="386"/>
      <c r="L233" s="389"/>
      <c r="M233" s="392"/>
      <c r="N233" s="394"/>
      <c r="O233" s="397">
        <v>1</v>
      </c>
      <c r="P233" s="400" t="s">
        <v>18</v>
      </c>
      <c r="Q233" s="403" t="s">
        <v>926</v>
      </c>
      <c r="R233" s="364" t="s">
        <v>842</v>
      </c>
      <c r="S233" s="364" t="s">
        <v>765</v>
      </c>
      <c r="T233" s="364" t="s">
        <v>765</v>
      </c>
      <c r="U233" s="364" t="s">
        <v>766</v>
      </c>
      <c r="V233" s="364" t="s">
        <v>843</v>
      </c>
      <c r="W233" s="364" t="s">
        <v>844</v>
      </c>
      <c r="X233" s="364" t="s">
        <v>927</v>
      </c>
      <c r="Y233" s="364" t="s">
        <v>928</v>
      </c>
      <c r="Z233" s="364" t="s">
        <v>825</v>
      </c>
      <c r="AA233" s="364" t="s">
        <v>825</v>
      </c>
      <c r="AB233" s="364" t="s">
        <v>766</v>
      </c>
      <c r="AC233" s="364" t="s">
        <v>843</v>
      </c>
      <c r="AD233" s="364" t="s">
        <v>844</v>
      </c>
      <c r="AE233" s="208"/>
      <c r="AF233" s="219">
        <v>0</v>
      </c>
      <c r="AG233" s="218" t="s">
        <v>307</v>
      </c>
      <c r="AH233" s="218"/>
      <c r="AI233" s="218"/>
      <c r="AJ233" s="218"/>
      <c r="AK233" s="218"/>
      <c r="AL233" s="218"/>
      <c r="AM233" s="218"/>
      <c r="AN233" s="218"/>
      <c r="AO233" s="218"/>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4"/>
      <c r="BO233" s="250"/>
      <c r="BP233" s="362" t="s">
        <v>839</v>
      </c>
      <c r="BQ233" s="362" t="s">
        <v>839</v>
      </c>
      <c r="BR233" s="362" t="s">
        <v>374</v>
      </c>
      <c r="BS233" s="249"/>
      <c r="BT233" s="362" t="s">
        <v>564</v>
      </c>
      <c r="BU233" s="362" t="s">
        <v>565</v>
      </c>
      <c r="BV233" s="362" t="s">
        <v>566</v>
      </c>
      <c r="BW233" s="362" t="s">
        <v>154</v>
      </c>
      <c r="BX233" s="362" t="s">
        <v>268</v>
      </c>
      <c r="BY233" s="249"/>
    </row>
    <row r="234" spans="3:78" ht="22.5" customHeight="1">
      <c r="C234" s="305"/>
      <c r="D234" s="368"/>
      <c r="E234" s="371"/>
      <c r="F234" s="374"/>
      <c r="G234" s="377"/>
      <c r="H234" s="380"/>
      <c r="I234" s="383"/>
      <c r="J234" s="383"/>
      <c r="K234" s="386"/>
      <c r="L234" s="389"/>
      <c r="M234" s="392"/>
      <c r="N234" s="395"/>
      <c r="O234" s="398"/>
      <c r="P234" s="401"/>
      <c r="Q234" s="404"/>
      <c r="R234" s="365"/>
      <c r="S234" s="365"/>
      <c r="T234" s="365"/>
      <c r="U234" s="365"/>
      <c r="V234" s="365"/>
      <c r="W234" s="365"/>
      <c r="X234" s="365"/>
      <c r="Y234" s="365"/>
      <c r="Z234" s="365"/>
      <c r="AA234" s="365"/>
      <c r="AB234" s="365"/>
      <c r="AC234" s="365"/>
      <c r="AD234" s="365"/>
      <c r="AE234" s="192"/>
      <c r="AF234" s="216" t="s">
        <v>268</v>
      </c>
      <c r="AG234" s="157" t="s">
        <v>240</v>
      </c>
      <c r="AH234" s="298" t="s">
        <v>18</v>
      </c>
      <c r="AI234" s="317" t="s">
        <v>815</v>
      </c>
      <c r="AJ234" s="220"/>
      <c r="AK234" s="220"/>
      <c r="AL234" s="220"/>
      <c r="AM234" s="220"/>
      <c r="AN234" s="220"/>
      <c r="AO234" s="220"/>
      <c r="AP234" s="171" t="s">
        <v>18</v>
      </c>
      <c r="AQ234" s="103">
        <f>SUM(AT234,AW234,AZ234,BC234,BF234,BI234,BL234)</f>
        <v>0</v>
      </c>
      <c r="AR234" s="196">
        <f>SUM(AT234,AX234,BA234,BD234,BG234,BJ234,BM234)</f>
        <v>14500</v>
      </c>
      <c r="AS234" s="194">
        <f>AQ234-AR234</f>
        <v>-14500</v>
      </c>
      <c r="AT234" s="310"/>
      <c r="AU234" s="158">
        <v>0</v>
      </c>
      <c r="AV234" s="243"/>
      <c r="AW234" s="310"/>
      <c r="AX234" s="158"/>
      <c r="AY234" s="193">
        <f>AW234-AX234</f>
        <v>0</v>
      </c>
      <c r="AZ234" s="314"/>
      <c r="BA234" s="158"/>
      <c r="BB234" s="193">
        <f>AZ234-BA234</f>
        <v>0</v>
      </c>
      <c r="BC234" s="310"/>
      <c r="BD234" s="158"/>
      <c r="BE234" s="193">
        <f>BC234-BD234</f>
        <v>0</v>
      </c>
      <c r="BF234" s="310"/>
      <c r="BG234" s="158">
        <v>14500</v>
      </c>
      <c r="BH234" s="193">
        <f>BF234-BG234</f>
        <v>-14500</v>
      </c>
      <c r="BI234" s="310"/>
      <c r="BJ234" s="158"/>
      <c r="BK234" s="193">
        <f>BI234-BJ234</f>
        <v>0</v>
      </c>
      <c r="BL234" s="310"/>
      <c r="BM234" s="158"/>
      <c r="BN234" s="194">
        <f>BL234-BM234</f>
        <v>0</v>
      </c>
      <c r="BO234" s="250">
        <v>0</v>
      </c>
      <c r="BP234" s="362"/>
      <c r="BQ234" s="362"/>
      <c r="BR234" s="362"/>
      <c r="BS234" s="248" t="str">
        <f>AG234 &amp; BO234</f>
        <v>Прибыль направляемая на инвестиции0</v>
      </c>
      <c r="BT234" s="362"/>
      <c r="BU234" s="362"/>
      <c r="BV234" s="362"/>
      <c r="BW234" s="362"/>
      <c r="BX234" s="362"/>
      <c r="BY234" s="248" t="str">
        <f>AG234&amp;AH234</f>
        <v>Прибыль направляемая на инвестициида</v>
      </c>
      <c r="BZ234" s="249"/>
    </row>
    <row r="235" spans="3:78" ht="15" customHeight="1">
      <c r="C235" s="305"/>
      <c r="D235" s="368"/>
      <c r="E235" s="371"/>
      <c r="F235" s="374"/>
      <c r="G235" s="377"/>
      <c r="H235" s="380"/>
      <c r="I235" s="383"/>
      <c r="J235" s="383"/>
      <c r="K235" s="386"/>
      <c r="L235" s="389"/>
      <c r="M235" s="392"/>
      <c r="N235" s="396"/>
      <c r="O235" s="399"/>
      <c r="P235" s="402"/>
      <c r="Q235" s="405"/>
      <c r="R235" s="366"/>
      <c r="S235" s="366"/>
      <c r="T235" s="366"/>
      <c r="U235" s="366"/>
      <c r="V235" s="366"/>
      <c r="W235" s="366"/>
      <c r="X235" s="366"/>
      <c r="Y235" s="366"/>
      <c r="Z235" s="366"/>
      <c r="AA235" s="366"/>
      <c r="AB235" s="366"/>
      <c r="AC235" s="366"/>
      <c r="AD235" s="366"/>
      <c r="AE235" s="278" t="s">
        <v>377</v>
      </c>
      <c r="AF235" s="202"/>
      <c r="AG235" s="222" t="s">
        <v>24</v>
      </c>
      <c r="AH235" s="222"/>
      <c r="AI235" s="222"/>
      <c r="AJ235" s="222"/>
      <c r="AK235" s="222"/>
      <c r="AL235" s="222"/>
      <c r="AM235" s="222"/>
      <c r="AN235" s="222"/>
      <c r="AO235" s="222"/>
      <c r="AP235" s="167"/>
      <c r="AQ235" s="168"/>
      <c r="AR235" s="168"/>
      <c r="AS235" s="168"/>
      <c r="AT235" s="168"/>
      <c r="AU235" s="168"/>
      <c r="AV235" s="168"/>
      <c r="AW235" s="168"/>
      <c r="AX235" s="168"/>
      <c r="AY235" s="168"/>
      <c r="AZ235" s="168"/>
      <c r="BA235" s="168"/>
      <c r="BB235" s="168"/>
      <c r="BC235" s="168"/>
      <c r="BD235" s="168"/>
      <c r="BE235" s="168"/>
      <c r="BF235" s="168"/>
      <c r="BG235" s="168"/>
      <c r="BH235" s="168"/>
      <c r="BI235" s="168"/>
      <c r="BJ235" s="168"/>
      <c r="BK235" s="168"/>
      <c r="BL235" s="168"/>
      <c r="BM235" s="168"/>
      <c r="BN235" s="169"/>
      <c r="BO235" s="250"/>
      <c r="BP235" s="362"/>
      <c r="BQ235" s="362"/>
      <c r="BR235" s="362"/>
      <c r="BS235" s="249"/>
      <c r="BT235" s="362"/>
      <c r="BU235" s="362"/>
      <c r="BV235" s="362"/>
      <c r="BW235" s="362"/>
      <c r="BX235" s="362"/>
      <c r="BY235" s="249"/>
    </row>
    <row r="236" spans="3:78" ht="15" customHeight="1" thickBot="1">
      <c r="C236" s="306"/>
      <c r="D236" s="369"/>
      <c r="E236" s="372"/>
      <c r="F236" s="375"/>
      <c r="G236" s="378"/>
      <c r="H236" s="381"/>
      <c r="I236" s="384"/>
      <c r="J236" s="384"/>
      <c r="K236" s="387"/>
      <c r="L236" s="390"/>
      <c r="M236" s="393"/>
      <c r="N236" s="279" t="s">
        <v>378</v>
      </c>
      <c r="O236" s="211"/>
      <c r="P236" s="363" t="s">
        <v>282</v>
      </c>
      <c r="Q236" s="363"/>
      <c r="R236" s="170"/>
      <c r="S236" s="170"/>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6"/>
      <c r="BO236" s="250"/>
      <c r="BP236" s="249"/>
      <c r="BQ236" s="249"/>
      <c r="BR236" s="249"/>
      <c r="BS236" s="249"/>
      <c r="BT236" s="249"/>
      <c r="BU236" s="249"/>
      <c r="BY236" s="249"/>
    </row>
    <row r="237" spans="3:78" ht="11.25" customHeight="1">
      <c r="C237" s="97" t="s">
        <v>1008</v>
      </c>
      <c r="D237" s="367" t="s">
        <v>893</v>
      </c>
      <c r="E237" s="370" t="s">
        <v>216</v>
      </c>
      <c r="F237" s="373" t="s">
        <v>154</v>
      </c>
      <c r="G237" s="376" t="s">
        <v>1024</v>
      </c>
      <c r="H237" s="379" t="s">
        <v>825</v>
      </c>
      <c r="I237" s="382" t="s">
        <v>825</v>
      </c>
      <c r="J237" s="382" t="s">
        <v>766</v>
      </c>
      <c r="K237" s="385">
        <v>1</v>
      </c>
      <c r="L237" s="388" t="s">
        <v>6</v>
      </c>
      <c r="M237" s="391">
        <v>0</v>
      </c>
      <c r="N237" s="162"/>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1"/>
      <c r="BO237" s="250"/>
      <c r="BP237" s="249"/>
      <c r="BQ237" s="249"/>
      <c r="BR237" s="249"/>
      <c r="BS237" s="249"/>
      <c r="BT237" s="249"/>
      <c r="BU237" s="249"/>
      <c r="BY237" s="249"/>
    </row>
    <row r="238" spans="3:78" ht="11.25" customHeight="1">
      <c r="C238" s="305"/>
      <c r="D238" s="368"/>
      <c r="E238" s="371"/>
      <c r="F238" s="374"/>
      <c r="G238" s="377"/>
      <c r="H238" s="380"/>
      <c r="I238" s="383"/>
      <c r="J238" s="383"/>
      <c r="K238" s="386"/>
      <c r="L238" s="389"/>
      <c r="M238" s="392"/>
      <c r="N238" s="394"/>
      <c r="O238" s="397">
        <v>1</v>
      </c>
      <c r="P238" s="400" t="s">
        <v>18</v>
      </c>
      <c r="Q238" s="403" t="s">
        <v>921</v>
      </c>
      <c r="R238" s="364" t="s">
        <v>842</v>
      </c>
      <c r="S238" s="364" t="s">
        <v>765</v>
      </c>
      <c r="T238" s="364" t="s">
        <v>765</v>
      </c>
      <c r="U238" s="364" t="s">
        <v>766</v>
      </c>
      <c r="V238" s="364" t="s">
        <v>843</v>
      </c>
      <c r="W238" s="364" t="s">
        <v>844</v>
      </c>
      <c r="X238" s="364" t="s">
        <v>922</v>
      </c>
      <c r="Y238" s="364" t="s">
        <v>268</v>
      </c>
      <c r="Z238" s="364" t="s">
        <v>825</v>
      </c>
      <c r="AA238" s="364" t="s">
        <v>825</v>
      </c>
      <c r="AB238" s="364" t="s">
        <v>766</v>
      </c>
      <c r="AC238" s="364" t="s">
        <v>843</v>
      </c>
      <c r="AD238" s="364" t="s">
        <v>844</v>
      </c>
      <c r="AE238" s="208"/>
      <c r="AF238" s="219">
        <v>0</v>
      </c>
      <c r="AG238" s="218" t="s">
        <v>307</v>
      </c>
      <c r="AH238" s="218"/>
      <c r="AI238" s="218"/>
      <c r="AJ238" s="218"/>
      <c r="AK238" s="218"/>
      <c r="AL238" s="218"/>
      <c r="AM238" s="218"/>
      <c r="AN238" s="218"/>
      <c r="AO238" s="218"/>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4"/>
      <c r="BO238" s="250"/>
      <c r="BP238" s="362" t="s">
        <v>839</v>
      </c>
      <c r="BQ238" s="362" t="s">
        <v>839</v>
      </c>
      <c r="BR238" s="362" t="s">
        <v>356</v>
      </c>
      <c r="BS238" s="249"/>
      <c r="BT238" s="362" t="s">
        <v>564</v>
      </c>
      <c r="BU238" s="362" t="s">
        <v>565</v>
      </c>
      <c r="BV238" s="362" t="s">
        <v>566</v>
      </c>
      <c r="BW238" s="362" t="s">
        <v>154</v>
      </c>
      <c r="BX238" s="362" t="s">
        <v>268</v>
      </c>
      <c r="BY238" s="249"/>
    </row>
    <row r="239" spans="3:78" ht="25.5" customHeight="1">
      <c r="C239" s="305"/>
      <c r="D239" s="368"/>
      <c r="E239" s="371"/>
      <c r="F239" s="374"/>
      <c r="G239" s="377"/>
      <c r="H239" s="380"/>
      <c r="I239" s="383"/>
      <c r="J239" s="383"/>
      <c r="K239" s="386"/>
      <c r="L239" s="389"/>
      <c r="M239" s="392"/>
      <c r="N239" s="395"/>
      <c r="O239" s="398"/>
      <c r="P239" s="401"/>
      <c r="Q239" s="404"/>
      <c r="R239" s="365"/>
      <c r="S239" s="365"/>
      <c r="T239" s="365"/>
      <c r="U239" s="365"/>
      <c r="V239" s="365"/>
      <c r="W239" s="365"/>
      <c r="X239" s="365"/>
      <c r="Y239" s="365"/>
      <c r="Z239" s="365"/>
      <c r="AA239" s="365"/>
      <c r="AB239" s="365"/>
      <c r="AC239" s="365"/>
      <c r="AD239" s="365"/>
      <c r="AE239" s="192"/>
      <c r="AF239" s="216" t="s">
        <v>268</v>
      </c>
      <c r="AG239" s="157" t="s">
        <v>240</v>
      </c>
      <c r="AH239" s="298" t="s">
        <v>18</v>
      </c>
      <c r="AI239" s="317" t="s">
        <v>815</v>
      </c>
      <c r="AJ239" s="220"/>
      <c r="AK239" s="220"/>
      <c r="AL239" s="220"/>
      <c r="AM239" s="220"/>
      <c r="AN239" s="220"/>
      <c r="AO239" s="220"/>
      <c r="AP239" s="171" t="s">
        <v>18</v>
      </c>
      <c r="AQ239" s="103">
        <f>SUM(AT239,AW239,AZ239,BC239,BF239,BI239,BL239)</f>
        <v>0</v>
      </c>
      <c r="AR239" s="196">
        <f>SUM(AT239,AX239,BA239,BD239,BG239,BJ239,BM239)</f>
        <v>13824.27</v>
      </c>
      <c r="AS239" s="194">
        <f>AQ239-AR239</f>
        <v>-13824.27</v>
      </c>
      <c r="AT239" s="310"/>
      <c r="AU239" s="158">
        <v>0</v>
      </c>
      <c r="AV239" s="243"/>
      <c r="AW239" s="310"/>
      <c r="AX239" s="158"/>
      <c r="AY239" s="193">
        <f>AW239-AX239</f>
        <v>0</v>
      </c>
      <c r="AZ239" s="314"/>
      <c r="BA239" s="158"/>
      <c r="BB239" s="193">
        <f>AZ239-BA239</f>
        <v>0</v>
      </c>
      <c r="BC239" s="310"/>
      <c r="BD239" s="158"/>
      <c r="BE239" s="193">
        <f>BC239-BD239</f>
        <v>0</v>
      </c>
      <c r="BF239" s="310"/>
      <c r="BG239" s="158">
        <v>13824.27</v>
      </c>
      <c r="BH239" s="193">
        <f>BF239-BG239</f>
        <v>-13824.27</v>
      </c>
      <c r="BI239" s="310"/>
      <c r="BJ239" s="158"/>
      <c r="BK239" s="193">
        <f>BI239-BJ239</f>
        <v>0</v>
      </c>
      <c r="BL239" s="310"/>
      <c r="BM239" s="158"/>
      <c r="BN239" s="194">
        <f>BL239-BM239</f>
        <v>0</v>
      </c>
      <c r="BO239" s="250">
        <v>0</v>
      </c>
      <c r="BP239" s="362"/>
      <c r="BQ239" s="362"/>
      <c r="BR239" s="362"/>
      <c r="BS239" s="248" t="str">
        <f>AG239 &amp; BO239</f>
        <v>Прибыль направляемая на инвестиции0</v>
      </c>
      <c r="BT239" s="362"/>
      <c r="BU239" s="362"/>
      <c r="BV239" s="362"/>
      <c r="BW239" s="362"/>
      <c r="BX239" s="362"/>
      <c r="BY239" s="248" t="str">
        <f>AG239&amp;AH239</f>
        <v>Прибыль направляемая на инвестициида</v>
      </c>
      <c r="BZ239" s="249"/>
    </row>
    <row r="240" spans="3:78" ht="25.5" customHeight="1">
      <c r="C240" s="97"/>
      <c r="D240" s="368"/>
      <c r="E240" s="371"/>
      <c r="F240" s="374"/>
      <c r="G240" s="377"/>
      <c r="H240" s="380"/>
      <c r="I240" s="383"/>
      <c r="J240" s="383"/>
      <c r="K240" s="386"/>
      <c r="L240" s="389"/>
      <c r="M240" s="392"/>
      <c r="N240" s="395"/>
      <c r="O240" s="398"/>
      <c r="P240" s="401"/>
      <c r="Q240" s="404"/>
      <c r="R240" s="365"/>
      <c r="S240" s="365"/>
      <c r="T240" s="365"/>
      <c r="U240" s="365"/>
      <c r="V240" s="365"/>
      <c r="W240" s="365"/>
      <c r="X240" s="365"/>
      <c r="Y240" s="365"/>
      <c r="Z240" s="365"/>
      <c r="AA240" s="365"/>
      <c r="AB240" s="365"/>
      <c r="AC240" s="365"/>
      <c r="AD240" s="365"/>
      <c r="AE240" s="325" t="s">
        <v>1008</v>
      </c>
      <c r="AF240" s="216" t="s">
        <v>118</v>
      </c>
      <c r="AG240" s="195" t="s">
        <v>226</v>
      </c>
      <c r="AH240" s="300" t="s">
        <v>18</v>
      </c>
      <c r="AI240" s="317" t="s">
        <v>815</v>
      </c>
      <c r="AJ240" s="220"/>
      <c r="AK240" s="220"/>
      <c r="AL240" s="220"/>
      <c r="AM240" s="220"/>
      <c r="AN240" s="220"/>
      <c r="AO240" s="220"/>
      <c r="AP240" s="171" t="s">
        <v>18</v>
      </c>
      <c r="AQ240" s="194">
        <f>SUM(AT240,AW240,AZ240,BC240,BF240,BI240,BL240)</f>
        <v>0</v>
      </c>
      <c r="AR240" s="196">
        <f>SUM(AT240,AX240,BA240,BD240,BG240,BJ240,BM240)</f>
        <v>675.73</v>
      </c>
      <c r="AS240" s="194">
        <f>AQ240-AR240</f>
        <v>-675.73</v>
      </c>
      <c r="AT240" s="315"/>
      <c r="AU240" s="172">
        <v>0</v>
      </c>
      <c r="AV240" s="240"/>
      <c r="AW240" s="311"/>
      <c r="AX240" s="197"/>
      <c r="AY240" s="198">
        <f>AW240-AX240</f>
        <v>0</v>
      </c>
      <c r="AZ240" s="315"/>
      <c r="BA240" s="197"/>
      <c r="BB240" s="198">
        <f>AZ240-BA240</f>
        <v>0</v>
      </c>
      <c r="BC240" s="311"/>
      <c r="BD240" s="197"/>
      <c r="BE240" s="198">
        <f>BC240-BD240</f>
        <v>0</v>
      </c>
      <c r="BF240" s="311"/>
      <c r="BG240" s="197">
        <v>675.73</v>
      </c>
      <c r="BH240" s="198">
        <f>BF240-BG240</f>
        <v>-675.73</v>
      </c>
      <c r="BI240" s="311"/>
      <c r="BJ240" s="197"/>
      <c r="BK240" s="198">
        <f>BI240-BJ240</f>
        <v>0</v>
      </c>
      <c r="BL240" s="311"/>
      <c r="BM240" s="197"/>
      <c r="BN240" s="194">
        <f>BL240-BM240</f>
        <v>0</v>
      </c>
      <c r="BO240" s="250">
        <v>0</v>
      </c>
      <c r="BP240" s="362"/>
      <c r="BQ240" s="362"/>
      <c r="BR240" s="362"/>
      <c r="BS240" s="248" t="str">
        <f>AG240 &amp; BO240</f>
        <v>Кредиты0</v>
      </c>
      <c r="BT240" s="362"/>
      <c r="BU240" s="362"/>
      <c r="BV240" s="362"/>
      <c r="BW240" s="362"/>
      <c r="BX240" s="362"/>
      <c r="BY240" s="248" t="str">
        <f>AG240&amp;AH240</f>
        <v>Кредитыда</v>
      </c>
      <c r="BZ240" s="249"/>
    </row>
    <row r="241" spans="3:78" ht="15" customHeight="1">
      <c r="C241" s="305"/>
      <c r="D241" s="368"/>
      <c r="E241" s="371"/>
      <c r="F241" s="374"/>
      <c r="G241" s="377"/>
      <c r="H241" s="380"/>
      <c r="I241" s="383"/>
      <c r="J241" s="383"/>
      <c r="K241" s="386"/>
      <c r="L241" s="389"/>
      <c r="M241" s="392"/>
      <c r="N241" s="396"/>
      <c r="O241" s="399"/>
      <c r="P241" s="402"/>
      <c r="Q241" s="405"/>
      <c r="R241" s="366"/>
      <c r="S241" s="366"/>
      <c r="T241" s="366"/>
      <c r="U241" s="366"/>
      <c r="V241" s="366"/>
      <c r="W241" s="366"/>
      <c r="X241" s="366"/>
      <c r="Y241" s="366"/>
      <c r="Z241" s="366"/>
      <c r="AA241" s="366"/>
      <c r="AB241" s="366"/>
      <c r="AC241" s="366"/>
      <c r="AD241" s="366"/>
      <c r="AE241" s="278" t="s">
        <v>377</v>
      </c>
      <c r="AF241" s="202"/>
      <c r="AG241" s="222" t="s">
        <v>24</v>
      </c>
      <c r="AH241" s="222"/>
      <c r="AI241" s="222"/>
      <c r="AJ241" s="222"/>
      <c r="AK241" s="222"/>
      <c r="AL241" s="222"/>
      <c r="AM241" s="222"/>
      <c r="AN241" s="222"/>
      <c r="AO241" s="222"/>
      <c r="AP241" s="167"/>
      <c r="AQ241" s="168"/>
      <c r="AR241" s="168"/>
      <c r="AS241" s="168"/>
      <c r="AT241" s="168"/>
      <c r="AU241" s="168"/>
      <c r="AV241" s="168"/>
      <c r="AW241" s="168"/>
      <c r="AX241" s="168"/>
      <c r="AY241" s="168"/>
      <c r="AZ241" s="168"/>
      <c r="BA241" s="168"/>
      <c r="BB241" s="168"/>
      <c r="BC241" s="168"/>
      <c r="BD241" s="168"/>
      <c r="BE241" s="168"/>
      <c r="BF241" s="168"/>
      <c r="BG241" s="168"/>
      <c r="BH241" s="168"/>
      <c r="BI241" s="168"/>
      <c r="BJ241" s="168"/>
      <c r="BK241" s="168"/>
      <c r="BL241" s="168"/>
      <c r="BM241" s="168"/>
      <c r="BN241" s="169"/>
      <c r="BO241" s="250"/>
      <c r="BP241" s="362"/>
      <c r="BQ241" s="362"/>
      <c r="BR241" s="362"/>
      <c r="BS241" s="249"/>
      <c r="BT241" s="362"/>
      <c r="BU241" s="362"/>
      <c r="BV241" s="362"/>
      <c r="BW241" s="362"/>
      <c r="BX241" s="362"/>
      <c r="BY241" s="249"/>
    </row>
    <row r="242" spans="3:78" ht="15" customHeight="1" thickBot="1">
      <c r="C242" s="306"/>
      <c r="D242" s="369"/>
      <c r="E242" s="372"/>
      <c r="F242" s="375"/>
      <c r="G242" s="378"/>
      <c r="H242" s="381"/>
      <c r="I242" s="384"/>
      <c r="J242" s="384"/>
      <c r="K242" s="387"/>
      <c r="L242" s="390"/>
      <c r="M242" s="393"/>
      <c r="N242" s="279" t="s">
        <v>378</v>
      </c>
      <c r="O242" s="211"/>
      <c r="P242" s="363" t="s">
        <v>282</v>
      </c>
      <c r="Q242" s="363"/>
      <c r="R242" s="170"/>
      <c r="S242" s="170"/>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6"/>
      <c r="BO242" s="250"/>
      <c r="BP242" s="249"/>
      <c r="BQ242" s="249"/>
      <c r="BR242" s="249"/>
      <c r="BS242" s="249"/>
      <c r="BT242" s="249"/>
      <c r="BU242" s="249"/>
      <c r="BY242" s="249"/>
    </row>
    <row r="243" spans="3:78" ht="11.25" customHeight="1">
      <c r="C243" s="97" t="s">
        <v>1008</v>
      </c>
      <c r="D243" s="367" t="s">
        <v>889</v>
      </c>
      <c r="E243" s="370" t="s">
        <v>216</v>
      </c>
      <c r="F243" s="373" t="s">
        <v>154</v>
      </c>
      <c r="G243" s="376" t="s">
        <v>1025</v>
      </c>
      <c r="H243" s="379" t="s">
        <v>825</v>
      </c>
      <c r="I243" s="382" t="s">
        <v>825</v>
      </c>
      <c r="J243" s="382" t="s">
        <v>766</v>
      </c>
      <c r="K243" s="385">
        <v>1</v>
      </c>
      <c r="L243" s="388" t="s">
        <v>7</v>
      </c>
      <c r="M243" s="391">
        <v>0</v>
      </c>
      <c r="N243" s="162"/>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0"/>
      <c r="BM243" s="160"/>
      <c r="BN243" s="161"/>
      <c r="BO243" s="250"/>
      <c r="BP243" s="249"/>
      <c r="BQ243" s="249"/>
      <c r="BR243" s="249"/>
      <c r="BS243" s="249"/>
      <c r="BT243" s="249"/>
      <c r="BU243" s="249"/>
      <c r="BY243" s="249"/>
    </row>
    <row r="244" spans="3:78" ht="11.25" customHeight="1">
      <c r="C244" s="305"/>
      <c r="D244" s="368"/>
      <c r="E244" s="371"/>
      <c r="F244" s="374"/>
      <c r="G244" s="377"/>
      <c r="H244" s="380"/>
      <c r="I244" s="383"/>
      <c r="J244" s="383"/>
      <c r="K244" s="386"/>
      <c r="L244" s="389"/>
      <c r="M244" s="392"/>
      <c r="N244" s="394"/>
      <c r="O244" s="397">
        <v>1</v>
      </c>
      <c r="P244" s="400" t="s">
        <v>18</v>
      </c>
      <c r="Q244" s="403" t="s">
        <v>932</v>
      </c>
      <c r="R244" s="364" t="s">
        <v>842</v>
      </c>
      <c r="S244" s="364" t="s">
        <v>765</v>
      </c>
      <c r="T244" s="364" t="s">
        <v>765</v>
      </c>
      <c r="U244" s="364" t="s">
        <v>766</v>
      </c>
      <c r="V244" s="364" t="s">
        <v>843</v>
      </c>
      <c r="W244" s="364" t="s">
        <v>844</v>
      </c>
      <c r="X244" s="364" t="s">
        <v>933</v>
      </c>
      <c r="Y244" s="364" t="s">
        <v>854</v>
      </c>
      <c r="Z244" s="364" t="s">
        <v>825</v>
      </c>
      <c r="AA244" s="364" t="s">
        <v>825</v>
      </c>
      <c r="AB244" s="364" t="s">
        <v>766</v>
      </c>
      <c r="AC244" s="364" t="s">
        <v>843</v>
      </c>
      <c r="AD244" s="364" t="s">
        <v>844</v>
      </c>
      <c r="AE244" s="208"/>
      <c r="AF244" s="219">
        <v>0</v>
      </c>
      <c r="AG244" s="218" t="s">
        <v>307</v>
      </c>
      <c r="AH244" s="218"/>
      <c r="AI244" s="218"/>
      <c r="AJ244" s="218"/>
      <c r="AK244" s="218"/>
      <c r="AL244" s="218"/>
      <c r="AM244" s="218"/>
      <c r="AN244" s="218"/>
      <c r="AO244" s="218"/>
      <c r="AP244" s="163"/>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63"/>
      <c r="BM244" s="163"/>
      <c r="BN244" s="164"/>
      <c r="BO244" s="250"/>
      <c r="BP244" s="362" t="s">
        <v>839</v>
      </c>
      <c r="BQ244" s="362" t="s">
        <v>839</v>
      </c>
      <c r="BR244" s="362" t="s">
        <v>931</v>
      </c>
      <c r="BS244" s="249"/>
      <c r="BT244" s="362" t="s">
        <v>564</v>
      </c>
      <c r="BU244" s="362" t="s">
        <v>565</v>
      </c>
      <c r="BV244" s="362" t="s">
        <v>566</v>
      </c>
      <c r="BW244" s="362" t="s">
        <v>154</v>
      </c>
      <c r="BX244" s="362" t="s">
        <v>268</v>
      </c>
      <c r="BY244" s="249"/>
    </row>
    <row r="245" spans="3:78" ht="19.5" customHeight="1">
      <c r="C245" s="305"/>
      <c r="D245" s="368"/>
      <c r="E245" s="371"/>
      <c r="F245" s="374"/>
      <c r="G245" s="377"/>
      <c r="H245" s="380"/>
      <c r="I245" s="383"/>
      <c r="J245" s="383"/>
      <c r="K245" s="386"/>
      <c r="L245" s="389"/>
      <c r="M245" s="392"/>
      <c r="N245" s="395"/>
      <c r="O245" s="398"/>
      <c r="P245" s="401"/>
      <c r="Q245" s="404"/>
      <c r="R245" s="365"/>
      <c r="S245" s="365"/>
      <c r="T245" s="365"/>
      <c r="U245" s="365"/>
      <c r="V245" s="365"/>
      <c r="W245" s="365"/>
      <c r="X245" s="365"/>
      <c r="Y245" s="365"/>
      <c r="Z245" s="365"/>
      <c r="AA245" s="365"/>
      <c r="AB245" s="365"/>
      <c r="AC245" s="365"/>
      <c r="AD245" s="365"/>
      <c r="AE245" s="192"/>
      <c r="AF245" s="216" t="s">
        <v>268</v>
      </c>
      <c r="AG245" s="157" t="s">
        <v>221</v>
      </c>
      <c r="AH245" s="298" t="s">
        <v>18</v>
      </c>
      <c r="AI245" s="317" t="s">
        <v>815</v>
      </c>
      <c r="AJ245" s="220"/>
      <c r="AK245" s="220"/>
      <c r="AL245" s="220"/>
      <c r="AM245" s="220"/>
      <c r="AN245" s="220"/>
      <c r="AO245" s="220"/>
      <c r="AP245" s="171" t="s">
        <v>18</v>
      </c>
      <c r="AQ245" s="103">
        <f>SUM(AT245,AW245,AZ245,BC245,BF245,BI245,BL245)</f>
        <v>0</v>
      </c>
      <c r="AR245" s="196">
        <f>SUM(AT245,AX245,BA245,BD245,BG245,BJ245,BM245)</f>
        <v>4035.1120000000001</v>
      </c>
      <c r="AS245" s="194">
        <f>AQ245-AR245</f>
        <v>-4035.1120000000001</v>
      </c>
      <c r="AT245" s="310"/>
      <c r="AU245" s="158">
        <v>0</v>
      </c>
      <c r="AV245" s="243"/>
      <c r="AW245" s="310"/>
      <c r="AX245" s="158"/>
      <c r="AY245" s="193">
        <f>AW245-AX245</f>
        <v>0</v>
      </c>
      <c r="AZ245" s="314"/>
      <c r="BA245" s="158"/>
      <c r="BB245" s="193">
        <f>AZ245-BA245</f>
        <v>0</v>
      </c>
      <c r="BC245" s="310"/>
      <c r="BD245" s="158"/>
      <c r="BE245" s="193">
        <f>BC245-BD245</f>
        <v>0</v>
      </c>
      <c r="BF245" s="310"/>
      <c r="BG245" s="158"/>
      <c r="BH245" s="193">
        <f>BF245-BG245</f>
        <v>0</v>
      </c>
      <c r="BI245" s="310"/>
      <c r="BJ245" s="158">
        <v>4035.1120000000001</v>
      </c>
      <c r="BK245" s="193">
        <f>BI245-BJ245</f>
        <v>-4035.1120000000001</v>
      </c>
      <c r="BL245" s="310"/>
      <c r="BM245" s="158"/>
      <c r="BN245" s="194">
        <f>BL245-BM245</f>
        <v>0</v>
      </c>
      <c r="BO245" s="250">
        <v>0</v>
      </c>
      <c r="BP245" s="362"/>
      <c r="BQ245" s="362"/>
      <c r="BR245" s="362"/>
      <c r="BS245" s="248" t="str">
        <f>AG245 &amp; BO245</f>
        <v>Амортизационные отчисления0</v>
      </c>
      <c r="BT245" s="362"/>
      <c r="BU245" s="362"/>
      <c r="BV245" s="362"/>
      <c r="BW245" s="362"/>
      <c r="BX245" s="362"/>
      <c r="BY245" s="248" t="str">
        <f>AG245&amp;AH245</f>
        <v>Амортизационные отчисленияда</v>
      </c>
      <c r="BZ245" s="249"/>
    </row>
    <row r="246" spans="3:78" ht="19.5" customHeight="1">
      <c r="C246" s="97"/>
      <c r="D246" s="368"/>
      <c r="E246" s="371"/>
      <c r="F246" s="374"/>
      <c r="G246" s="377"/>
      <c r="H246" s="380"/>
      <c r="I246" s="383"/>
      <c r="J246" s="383"/>
      <c r="K246" s="386"/>
      <c r="L246" s="389"/>
      <c r="M246" s="392"/>
      <c r="N246" s="395"/>
      <c r="O246" s="398"/>
      <c r="P246" s="401"/>
      <c r="Q246" s="404"/>
      <c r="R246" s="365"/>
      <c r="S246" s="365"/>
      <c r="T246" s="365"/>
      <c r="U246" s="365"/>
      <c r="V246" s="365"/>
      <c r="W246" s="365"/>
      <c r="X246" s="365"/>
      <c r="Y246" s="365"/>
      <c r="Z246" s="365"/>
      <c r="AA246" s="365"/>
      <c r="AB246" s="365"/>
      <c r="AC246" s="365"/>
      <c r="AD246" s="365"/>
      <c r="AE246" s="325" t="s">
        <v>1008</v>
      </c>
      <c r="AF246" s="216" t="s">
        <v>118</v>
      </c>
      <c r="AG246" s="195" t="s">
        <v>240</v>
      </c>
      <c r="AH246" s="300" t="s">
        <v>18</v>
      </c>
      <c r="AI246" s="317" t="s">
        <v>815</v>
      </c>
      <c r="AJ246" s="220"/>
      <c r="AK246" s="220"/>
      <c r="AL246" s="220"/>
      <c r="AM246" s="220"/>
      <c r="AN246" s="220"/>
      <c r="AO246" s="220"/>
      <c r="AP246" s="171" t="s">
        <v>18</v>
      </c>
      <c r="AQ246" s="194">
        <f>SUM(AT246,AW246,AZ246,BC246,BF246,BI246,BL246)</f>
        <v>0</v>
      </c>
      <c r="AR246" s="196">
        <f>SUM(AT246,AX246,BA246,BD246,BG246,BJ246,BM246)</f>
        <v>11724.888000000001</v>
      </c>
      <c r="AS246" s="194">
        <f>AQ246-AR246</f>
        <v>-11724.888000000001</v>
      </c>
      <c r="AT246" s="315"/>
      <c r="AU246" s="172">
        <v>0</v>
      </c>
      <c r="AV246" s="240"/>
      <c r="AW246" s="311"/>
      <c r="AX246" s="197"/>
      <c r="AY246" s="198">
        <f>AW246-AX246</f>
        <v>0</v>
      </c>
      <c r="AZ246" s="315"/>
      <c r="BA246" s="197"/>
      <c r="BB246" s="198">
        <f>AZ246-BA246</f>
        <v>0</v>
      </c>
      <c r="BC246" s="311"/>
      <c r="BD246" s="197"/>
      <c r="BE246" s="198">
        <f>BC246-BD246</f>
        <v>0</v>
      </c>
      <c r="BF246" s="311"/>
      <c r="BG246" s="197"/>
      <c r="BH246" s="198">
        <f>BF246-BG246</f>
        <v>0</v>
      </c>
      <c r="BI246" s="311"/>
      <c r="BJ246" s="197">
        <v>11724.888000000001</v>
      </c>
      <c r="BK246" s="198">
        <f>BI246-BJ246</f>
        <v>-11724.888000000001</v>
      </c>
      <c r="BL246" s="311"/>
      <c r="BM246" s="197"/>
      <c r="BN246" s="194">
        <f>BL246-BM246</f>
        <v>0</v>
      </c>
      <c r="BO246" s="250">
        <v>0</v>
      </c>
      <c r="BP246" s="362"/>
      <c r="BQ246" s="362"/>
      <c r="BR246" s="362"/>
      <c r="BS246" s="248" t="str">
        <f>AG246 &amp; BO246</f>
        <v>Прибыль направляемая на инвестиции0</v>
      </c>
      <c r="BT246" s="362"/>
      <c r="BU246" s="362"/>
      <c r="BV246" s="362"/>
      <c r="BW246" s="362"/>
      <c r="BX246" s="362"/>
      <c r="BY246" s="248" t="str">
        <f>AG246&amp;AH246</f>
        <v>Прибыль направляемая на инвестициида</v>
      </c>
      <c r="BZ246" s="249"/>
    </row>
    <row r="247" spans="3:78" ht="15" customHeight="1">
      <c r="C247" s="305"/>
      <c r="D247" s="368"/>
      <c r="E247" s="371"/>
      <c r="F247" s="374"/>
      <c r="G247" s="377"/>
      <c r="H247" s="380"/>
      <c r="I247" s="383"/>
      <c r="J247" s="383"/>
      <c r="K247" s="386"/>
      <c r="L247" s="389"/>
      <c r="M247" s="392"/>
      <c r="N247" s="396"/>
      <c r="O247" s="399"/>
      <c r="P247" s="402"/>
      <c r="Q247" s="405"/>
      <c r="R247" s="366"/>
      <c r="S247" s="366"/>
      <c r="T247" s="366"/>
      <c r="U247" s="366"/>
      <c r="V247" s="366"/>
      <c r="W247" s="366"/>
      <c r="X247" s="366"/>
      <c r="Y247" s="366"/>
      <c r="Z247" s="366"/>
      <c r="AA247" s="366"/>
      <c r="AB247" s="366"/>
      <c r="AC247" s="366"/>
      <c r="AD247" s="366"/>
      <c r="AE247" s="278" t="s">
        <v>377</v>
      </c>
      <c r="AF247" s="202"/>
      <c r="AG247" s="222" t="s">
        <v>24</v>
      </c>
      <c r="AH247" s="222"/>
      <c r="AI247" s="222"/>
      <c r="AJ247" s="222"/>
      <c r="AK247" s="222"/>
      <c r="AL247" s="222"/>
      <c r="AM247" s="222"/>
      <c r="AN247" s="222"/>
      <c r="AO247" s="222"/>
      <c r="AP247" s="167"/>
      <c r="AQ247" s="168"/>
      <c r="AR247" s="168"/>
      <c r="AS247" s="168"/>
      <c r="AT247" s="168"/>
      <c r="AU247" s="168"/>
      <c r="AV247" s="168"/>
      <c r="AW247" s="168"/>
      <c r="AX247" s="168"/>
      <c r="AY247" s="168"/>
      <c r="AZ247" s="168"/>
      <c r="BA247" s="168"/>
      <c r="BB247" s="168"/>
      <c r="BC247" s="168"/>
      <c r="BD247" s="168"/>
      <c r="BE247" s="168"/>
      <c r="BF247" s="168"/>
      <c r="BG247" s="168"/>
      <c r="BH247" s="168"/>
      <c r="BI247" s="168"/>
      <c r="BJ247" s="168"/>
      <c r="BK247" s="168"/>
      <c r="BL247" s="168"/>
      <c r="BM247" s="168"/>
      <c r="BN247" s="169"/>
      <c r="BO247" s="250"/>
      <c r="BP247" s="362"/>
      <c r="BQ247" s="362"/>
      <c r="BR247" s="362"/>
      <c r="BS247" s="249"/>
      <c r="BT247" s="362"/>
      <c r="BU247" s="362"/>
      <c r="BV247" s="362"/>
      <c r="BW247" s="362"/>
      <c r="BX247" s="362"/>
      <c r="BY247" s="249"/>
    </row>
    <row r="248" spans="3:78" ht="15" customHeight="1" thickBot="1">
      <c r="C248" s="306"/>
      <c r="D248" s="369"/>
      <c r="E248" s="372"/>
      <c r="F248" s="375"/>
      <c r="G248" s="378"/>
      <c r="H248" s="381"/>
      <c r="I248" s="384"/>
      <c r="J248" s="384"/>
      <c r="K248" s="387"/>
      <c r="L248" s="390"/>
      <c r="M248" s="393"/>
      <c r="N248" s="279" t="s">
        <v>378</v>
      </c>
      <c r="O248" s="211"/>
      <c r="P248" s="363" t="s">
        <v>282</v>
      </c>
      <c r="Q248" s="363"/>
      <c r="R248" s="170"/>
      <c r="S248" s="170"/>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6"/>
      <c r="BO248" s="250"/>
      <c r="BP248" s="249"/>
      <c r="BQ248" s="249"/>
      <c r="BR248" s="249"/>
      <c r="BS248" s="249"/>
      <c r="BT248" s="249"/>
      <c r="BU248" s="249"/>
      <c r="BY248" s="249"/>
    </row>
    <row r="249" spans="3:78" ht="11.25" customHeight="1">
      <c r="C249" s="97" t="s">
        <v>1008</v>
      </c>
      <c r="D249" s="367" t="s">
        <v>1026</v>
      </c>
      <c r="E249" s="370" t="s">
        <v>216</v>
      </c>
      <c r="F249" s="373" t="s">
        <v>154</v>
      </c>
      <c r="G249" s="376" t="s">
        <v>1027</v>
      </c>
      <c r="H249" s="379" t="s">
        <v>825</v>
      </c>
      <c r="I249" s="382" t="s">
        <v>825</v>
      </c>
      <c r="J249" s="382" t="s">
        <v>766</v>
      </c>
      <c r="K249" s="385">
        <v>4</v>
      </c>
      <c r="L249" s="388" t="s">
        <v>7</v>
      </c>
      <c r="M249" s="391">
        <v>0</v>
      </c>
      <c r="N249" s="162"/>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c r="BI249" s="160"/>
      <c r="BJ249" s="160"/>
      <c r="BK249" s="160"/>
      <c r="BL249" s="160"/>
      <c r="BM249" s="160"/>
      <c r="BN249" s="161"/>
      <c r="BO249" s="250"/>
      <c r="BP249" s="249"/>
      <c r="BQ249" s="249"/>
      <c r="BR249" s="249"/>
      <c r="BS249" s="249"/>
      <c r="BT249" s="249"/>
      <c r="BU249" s="249"/>
      <c r="BY249" s="249"/>
    </row>
    <row r="250" spans="3:78" ht="11.25" customHeight="1">
      <c r="C250" s="305"/>
      <c r="D250" s="368"/>
      <c r="E250" s="371"/>
      <c r="F250" s="374"/>
      <c r="G250" s="377"/>
      <c r="H250" s="380"/>
      <c r="I250" s="383"/>
      <c r="J250" s="383"/>
      <c r="K250" s="386"/>
      <c r="L250" s="389"/>
      <c r="M250" s="392"/>
      <c r="N250" s="394"/>
      <c r="O250" s="397">
        <v>1</v>
      </c>
      <c r="P250" s="400" t="s">
        <v>18</v>
      </c>
      <c r="Q250" s="403" t="s">
        <v>852</v>
      </c>
      <c r="R250" s="364" t="s">
        <v>842</v>
      </c>
      <c r="S250" s="364" t="s">
        <v>765</v>
      </c>
      <c r="T250" s="364" t="s">
        <v>765</v>
      </c>
      <c r="U250" s="364" t="s">
        <v>766</v>
      </c>
      <c r="V250" s="364" t="s">
        <v>843</v>
      </c>
      <c r="W250" s="364" t="s">
        <v>844</v>
      </c>
      <c r="X250" s="364" t="s">
        <v>853</v>
      </c>
      <c r="Y250" s="364" t="s">
        <v>118</v>
      </c>
      <c r="Z250" s="364" t="s">
        <v>825</v>
      </c>
      <c r="AA250" s="364" t="s">
        <v>825</v>
      </c>
      <c r="AB250" s="364" t="s">
        <v>766</v>
      </c>
      <c r="AC250" s="364" t="s">
        <v>843</v>
      </c>
      <c r="AD250" s="364" t="s">
        <v>844</v>
      </c>
      <c r="AE250" s="208"/>
      <c r="AF250" s="219">
        <v>0</v>
      </c>
      <c r="AG250" s="218" t="s">
        <v>307</v>
      </c>
      <c r="AH250" s="218"/>
      <c r="AI250" s="218"/>
      <c r="AJ250" s="218"/>
      <c r="AK250" s="218"/>
      <c r="AL250" s="218"/>
      <c r="AM250" s="218"/>
      <c r="AN250" s="218"/>
      <c r="AO250" s="218"/>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4"/>
      <c r="BO250" s="250"/>
      <c r="BP250" s="362" t="s">
        <v>839</v>
      </c>
      <c r="BQ250" s="362" t="s">
        <v>839</v>
      </c>
      <c r="BR250" s="362" t="s">
        <v>119</v>
      </c>
      <c r="BS250" s="249"/>
      <c r="BT250" s="362" t="s">
        <v>564</v>
      </c>
      <c r="BU250" s="362" t="s">
        <v>565</v>
      </c>
      <c r="BV250" s="362" t="s">
        <v>566</v>
      </c>
      <c r="BW250" s="362" t="s">
        <v>154</v>
      </c>
      <c r="BX250" s="362" t="s">
        <v>268</v>
      </c>
      <c r="BY250" s="249"/>
    </row>
    <row r="251" spans="3:78" ht="25.5" customHeight="1">
      <c r="C251" s="305"/>
      <c r="D251" s="368"/>
      <c r="E251" s="371"/>
      <c r="F251" s="374"/>
      <c r="G251" s="377"/>
      <c r="H251" s="380"/>
      <c r="I251" s="383"/>
      <c r="J251" s="383"/>
      <c r="K251" s="386"/>
      <c r="L251" s="389"/>
      <c r="M251" s="392"/>
      <c r="N251" s="395"/>
      <c r="O251" s="398"/>
      <c r="P251" s="401"/>
      <c r="Q251" s="404"/>
      <c r="R251" s="365"/>
      <c r="S251" s="365"/>
      <c r="T251" s="365"/>
      <c r="U251" s="365"/>
      <c r="V251" s="365"/>
      <c r="W251" s="365"/>
      <c r="X251" s="365"/>
      <c r="Y251" s="365"/>
      <c r="Z251" s="365"/>
      <c r="AA251" s="365"/>
      <c r="AB251" s="365"/>
      <c r="AC251" s="365"/>
      <c r="AD251" s="365"/>
      <c r="AE251" s="192"/>
      <c r="AF251" s="216" t="s">
        <v>268</v>
      </c>
      <c r="AG251" s="157" t="s">
        <v>221</v>
      </c>
      <c r="AH251" s="298" t="s">
        <v>18</v>
      </c>
      <c r="AI251" s="317" t="s">
        <v>815</v>
      </c>
      <c r="AJ251" s="220"/>
      <c r="AK251" s="220"/>
      <c r="AL251" s="220"/>
      <c r="AM251" s="220"/>
      <c r="AN251" s="220"/>
      <c r="AO251" s="220"/>
      <c r="AP251" s="171" t="s">
        <v>18</v>
      </c>
      <c r="AQ251" s="103">
        <f>SUM(AT251,AW251,AZ251,BC251,BF251,BI251,BL251)</f>
        <v>0</v>
      </c>
      <c r="AR251" s="196">
        <f>SUM(AT251,AX251,BA251,BD251,BG251,BJ251,BM251)</f>
        <v>36845.49</v>
      </c>
      <c r="AS251" s="194">
        <f>AQ251-AR251</f>
        <v>-36845.49</v>
      </c>
      <c r="AT251" s="310"/>
      <c r="AU251" s="158">
        <v>0</v>
      </c>
      <c r="AV251" s="243"/>
      <c r="AW251" s="310"/>
      <c r="AX251" s="158"/>
      <c r="AY251" s="193">
        <f>AW251-AX251</f>
        <v>0</v>
      </c>
      <c r="AZ251" s="314"/>
      <c r="BA251" s="158">
        <v>7957.8</v>
      </c>
      <c r="BB251" s="193">
        <f>AZ251-BA251</f>
        <v>-7957.8</v>
      </c>
      <c r="BC251" s="310"/>
      <c r="BD251" s="158"/>
      <c r="BE251" s="193">
        <f>BC251-BD251</f>
        <v>0</v>
      </c>
      <c r="BF251" s="310"/>
      <c r="BG251" s="158"/>
      <c r="BH251" s="193">
        <f>BF251-BG251</f>
        <v>0</v>
      </c>
      <c r="BI251" s="310"/>
      <c r="BJ251" s="158">
        <v>28887.69</v>
      </c>
      <c r="BK251" s="193">
        <f>BI251-BJ251</f>
        <v>-28887.69</v>
      </c>
      <c r="BL251" s="310"/>
      <c r="BM251" s="158"/>
      <c r="BN251" s="194">
        <f>BL251-BM251</f>
        <v>0</v>
      </c>
      <c r="BO251" s="250">
        <v>0</v>
      </c>
      <c r="BP251" s="362"/>
      <c r="BQ251" s="362"/>
      <c r="BR251" s="362"/>
      <c r="BS251" s="248" t="str">
        <f>AG251 &amp; BO251</f>
        <v>Амортизационные отчисления0</v>
      </c>
      <c r="BT251" s="362"/>
      <c r="BU251" s="362"/>
      <c r="BV251" s="362"/>
      <c r="BW251" s="362"/>
      <c r="BX251" s="362"/>
      <c r="BY251" s="248" t="str">
        <f>AG251&amp;AH251</f>
        <v>Амортизационные отчисленияда</v>
      </c>
      <c r="BZ251" s="249"/>
    </row>
    <row r="252" spans="3:78" ht="25.5" customHeight="1">
      <c r="C252" s="97"/>
      <c r="D252" s="368"/>
      <c r="E252" s="371"/>
      <c r="F252" s="374"/>
      <c r="G252" s="377"/>
      <c r="H252" s="380"/>
      <c r="I252" s="383"/>
      <c r="J252" s="383"/>
      <c r="K252" s="386"/>
      <c r="L252" s="389"/>
      <c r="M252" s="392"/>
      <c r="N252" s="395"/>
      <c r="O252" s="398"/>
      <c r="P252" s="401"/>
      <c r="Q252" s="404"/>
      <c r="R252" s="365"/>
      <c r="S252" s="365"/>
      <c r="T252" s="365"/>
      <c r="U252" s="365"/>
      <c r="V252" s="365"/>
      <c r="W252" s="365"/>
      <c r="X252" s="365"/>
      <c r="Y252" s="365"/>
      <c r="Z252" s="365"/>
      <c r="AA252" s="365"/>
      <c r="AB252" s="365"/>
      <c r="AC252" s="365"/>
      <c r="AD252" s="365"/>
      <c r="AE252" s="325" t="s">
        <v>1008</v>
      </c>
      <c r="AF252" s="216" t="s">
        <v>118</v>
      </c>
      <c r="AG252" s="195" t="s">
        <v>240</v>
      </c>
      <c r="AH252" s="300" t="s">
        <v>18</v>
      </c>
      <c r="AI252" s="317" t="s">
        <v>815</v>
      </c>
      <c r="AJ252" s="220"/>
      <c r="AK252" s="220"/>
      <c r="AL252" s="220"/>
      <c r="AM252" s="220"/>
      <c r="AN252" s="220"/>
      <c r="AO252" s="220"/>
      <c r="AP252" s="171" t="s">
        <v>18</v>
      </c>
      <c r="AQ252" s="194">
        <f>SUM(AT252,AW252,AZ252,BC252,BF252,BI252,BL252)</f>
        <v>0</v>
      </c>
      <c r="AR252" s="196">
        <f>SUM(AT252,AX252,BA252,BD252,BG252,BJ252,BM252)</f>
        <v>2832.27</v>
      </c>
      <c r="AS252" s="194">
        <f>AQ252-AR252</f>
        <v>-2832.27</v>
      </c>
      <c r="AT252" s="315"/>
      <c r="AU252" s="172">
        <v>0</v>
      </c>
      <c r="AV252" s="240"/>
      <c r="AW252" s="311"/>
      <c r="AX252" s="197"/>
      <c r="AY252" s="198">
        <f>AW252-AX252</f>
        <v>0</v>
      </c>
      <c r="AZ252" s="315"/>
      <c r="BA252" s="197">
        <v>2832.27</v>
      </c>
      <c r="BB252" s="198">
        <f>AZ252-BA252</f>
        <v>-2832.27</v>
      </c>
      <c r="BC252" s="311"/>
      <c r="BD252" s="197"/>
      <c r="BE252" s="198">
        <f>BC252-BD252</f>
        <v>0</v>
      </c>
      <c r="BF252" s="311"/>
      <c r="BG252" s="197"/>
      <c r="BH252" s="198">
        <f>BF252-BG252</f>
        <v>0</v>
      </c>
      <c r="BI252" s="311"/>
      <c r="BJ252" s="197"/>
      <c r="BK252" s="198">
        <f>BI252-BJ252</f>
        <v>0</v>
      </c>
      <c r="BL252" s="311"/>
      <c r="BM252" s="197"/>
      <c r="BN252" s="194">
        <f>BL252-BM252</f>
        <v>0</v>
      </c>
      <c r="BO252" s="250">
        <v>0</v>
      </c>
      <c r="BP252" s="362"/>
      <c r="BQ252" s="362"/>
      <c r="BR252" s="362"/>
      <c r="BS252" s="248" t="str">
        <f>AG252 &amp; BO252</f>
        <v>Прибыль направляемая на инвестиции0</v>
      </c>
      <c r="BT252" s="362"/>
      <c r="BU252" s="362"/>
      <c r="BV252" s="362"/>
      <c r="BW252" s="362"/>
      <c r="BX252" s="362"/>
      <c r="BY252" s="248" t="str">
        <f>AG252&amp;AH252</f>
        <v>Прибыль направляемая на инвестициида</v>
      </c>
      <c r="BZ252" s="249"/>
    </row>
    <row r="253" spans="3:78" ht="15" customHeight="1">
      <c r="C253" s="305"/>
      <c r="D253" s="368"/>
      <c r="E253" s="371"/>
      <c r="F253" s="374"/>
      <c r="G253" s="377"/>
      <c r="H253" s="380"/>
      <c r="I253" s="383"/>
      <c r="J253" s="383"/>
      <c r="K253" s="386"/>
      <c r="L253" s="389"/>
      <c r="M253" s="392"/>
      <c r="N253" s="396"/>
      <c r="O253" s="399"/>
      <c r="P253" s="402"/>
      <c r="Q253" s="405"/>
      <c r="R253" s="366"/>
      <c r="S253" s="366"/>
      <c r="T253" s="366"/>
      <c r="U253" s="366"/>
      <c r="V253" s="366"/>
      <c r="W253" s="366"/>
      <c r="X253" s="366"/>
      <c r="Y253" s="366"/>
      <c r="Z253" s="366"/>
      <c r="AA253" s="366"/>
      <c r="AB253" s="366"/>
      <c r="AC253" s="366"/>
      <c r="AD253" s="366"/>
      <c r="AE253" s="278" t="s">
        <v>377</v>
      </c>
      <c r="AF253" s="202"/>
      <c r="AG253" s="222" t="s">
        <v>24</v>
      </c>
      <c r="AH253" s="222"/>
      <c r="AI253" s="222"/>
      <c r="AJ253" s="222"/>
      <c r="AK253" s="222"/>
      <c r="AL253" s="222"/>
      <c r="AM253" s="222"/>
      <c r="AN253" s="222"/>
      <c r="AO253" s="222"/>
      <c r="AP253" s="167"/>
      <c r="AQ253" s="168"/>
      <c r="AR253" s="168"/>
      <c r="AS253" s="168"/>
      <c r="AT253" s="168"/>
      <c r="AU253" s="168"/>
      <c r="AV253" s="168"/>
      <c r="AW253" s="168"/>
      <c r="AX253" s="168"/>
      <c r="AY253" s="168"/>
      <c r="AZ253" s="168"/>
      <c r="BA253" s="168"/>
      <c r="BB253" s="168"/>
      <c r="BC253" s="168"/>
      <c r="BD253" s="168"/>
      <c r="BE253" s="168"/>
      <c r="BF253" s="168"/>
      <c r="BG253" s="168"/>
      <c r="BH253" s="168"/>
      <c r="BI253" s="168"/>
      <c r="BJ253" s="168"/>
      <c r="BK253" s="168"/>
      <c r="BL253" s="168"/>
      <c r="BM253" s="168"/>
      <c r="BN253" s="169"/>
      <c r="BO253" s="250"/>
      <c r="BP253" s="362"/>
      <c r="BQ253" s="362"/>
      <c r="BR253" s="362"/>
      <c r="BS253" s="249"/>
      <c r="BT253" s="362"/>
      <c r="BU253" s="362"/>
      <c r="BV253" s="362"/>
      <c r="BW253" s="362"/>
      <c r="BX253" s="362"/>
      <c r="BY253" s="249"/>
    </row>
    <row r="254" spans="3:78" ht="15" customHeight="1" thickBot="1">
      <c r="C254" s="306"/>
      <c r="D254" s="369"/>
      <c r="E254" s="372"/>
      <c r="F254" s="375"/>
      <c r="G254" s="378"/>
      <c r="H254" s="381"/>
      <c r="I254" s="384"/>
      <c r="J254" s="384"/>
      <c r="K254" s="387"/>
      <c r="L254" s="390"/>
      <c r="M254" s="393"/>
      <c r="N254" s="279" t="s">
        <v>378</v>
      </c>
      <c r="O254" s="211"/>
      <c r="P254" s="363" t="s">
        <v>282</v>
      </c>
      <c r="Q254" s="363"/>
      <c r="R254" s="170"/>
      <c r="S254" s="170"/>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6"/>
      <c r="BO254" s="250"/>
      <c r="BP254" s="249"/>
      <c r="BQ254" s="249"/>
      <c r="BR254" s="249"/>
      <c r="BS254" s="249"/>
      <c r="BT254" s="249"/>
      <c r="BU254" s="249"/>
      <c r="BY254" s="249"/>
    </row>
    <row r="255" spans="3:78" ht="11.25" customHeight="1">
      <c r="C255" s="97" t="s">
        <v>1008</v>
      </c>
      <c r="D255" s="367" t="s">
        <v>1028</v>
      </c>
      <c r="E255" s="370" t="s">
        <v>199</v>
      </c>
      <c r="F255" s="406" t="s">
        <v>210</v>
      </c>
      <c r="G255" s="376" t="s">
        <v>1029</v>
      </c>
      <c r="H255" s="379" t="s">
        <v>825</v>
      </c>
      <c r="I255" s="382" t="s">
        <v>825</v>
      </c>
      <c r="J255" s="382" t="s">
        <v>766</v>
      </c>
      <c r="K255" s="385">
        <v>4</v>
      </c>
      <c r="L255" s="388" t="s">
        <v>7</v>
      </c>
      <c r="M255" s="391">
        <v>0</v>
      </c>
      <c r="N255" s="162"/>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0"/>
      <c r="BG255" s="160"/>
      <c r="BH255" s="160"/>
      <c r="BI255" s="160"/>
      <c r="BJ255" s="160"/>
      <c r="BK255" s="160"/>
      <c r="BL255" s="160"/>
      <c r="BM255" s="160"/>
      <c r="BN255" s="161"/>
      <c r="BO255" s="250"/>
      <c r="BP255" s="249"/>
      <c r="BQ255" s="249"/>
      <c r="BR255" s="249"/>
      <c r="BS255" s="249"/>
      <c r="BT255" s="249"/>
      <c r="BU255" s="249"/>
      <c r="BY255" s="249"/>
    </row>
    <row r="256" spans="3:78" ht="11.25" customHeight="1">
      <c r="C256" s="305"/>
      <c r="D256" s="368"/>
      <c r="E256" s="371"/>
      <c r="F256" s="407"/>
      <c r="G256" s="377"/>
      <c r="H256" s="380"/>
      <c r="I256" s="383"/>
      <c r="J256" s="383"/>
      <c r="K256" s="386"/>
      <c r="L256" s="389"/>
      <c r="M256" s="392"/>
      <c r="N256" s="394"/>
      <c r="O256" s="397">
        <v>1</v>
      </c>
      <c r="P256" s="400" t="s">
        <v>18</v>
      </c>
      <c r="Q256" s="403" t="s">
        <v>862</v>
      </c>
      <c r="R256" s="364" t="s">
        <v>842</v>
      </c>
      <c r="S256" s="364" t="s">
        <v>765</v>
      </c>
      <c r="T256" s="364" t="s">
        <v>765</v>
      </c>
      <c r="U256" s="364" t="s">
        <v>766</v>
      </c>
      <c r="V256" s="364" t="s">
        <v>843</v>
      </c>
      <c r="W256" s="364" t="s">
        <v>844</v>
      </c>
      <c r="X256" s="364" t="s">
        <v>863</v>
      </c>
      <c r="Y256" s="364" t="s">
        <v>374</v>
      </c>
      <c r="Z256" s="364" t="s">
        <v>825</v>
      </c>
      <c r="AA256" s="364" t="s">
        <v>825</v>
      </c>
      <c r="AB256" s="364" t="s">
        <v>766</v>
      </c>
      <c r="AC256" s="364" t="s">
        <v>843</v>
      </c>
      <c r="AD256" s="364" t="s">
        <v>844</v>
      </c>
      <c r="AE256" s="208"/>
      <c r="AF256" s="219">
        <v>0</v>
      </c>
      <c r="AG256" s="218" t="s">
        <v>307</v>
      </c>
      <c r="AH256" s="218"/>
      <c r="AI256" s="218"/>
      <c r="AJ256" s="218"/>
      <c r="AK256" s="218"/>
      <c r="AL256" s="218"/>
      <c r="AM256" s="218"/>
      <c r="AN256" s="218"/>
      <c r="AO256" s="218"/>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4"/>
      <c r="BO256" s="250"/>
      <c r="BP256" s="362" t="s">
        <v>839</v>
      </c>
      <c r="BQ256" s="362" t="s">
        <v>839</v>
      </c>
      <c r="BR256" s="362" t="s">
        <v>861</v>
      </c>
      <c r="BS256" s="249"/>
      <c r="BT256" s="362" t="s">
        <v>564</v>
      </c>
      <c r="BU256" s="362" t="s">
        <v>565</v>
      </c>
      <c r="BV256" s="362" t="s">
        <v>566</v>
      </c>
      <c r="BW256" s="362" t="s">
        <v>154</v>
      </c>
      <c r="BX256" s="362" t="s">
        <v>268</v>
      </c>
      <c r="BY256" s="249"/>
    </row>
    <row r="257" spans="3:78" ht="21" customHeight="1">
      <c r="C257" s="305"/>
      <c r="D257" s="368"/>
      <c r="E257" s="371"/>
      <c r="F257" s="407"/>
      <c r="G257" s="377"/>
      <c r="H257" s="380"/>
      <c r="I257" s="383"/>
      <c r="J257" s="383"/>
      <c r="K257" s="386"/>
      <c r="L257" s="389"/>
      <c r="M257" s="392"/>
      <c r="N257" s="395"/>
      <c r="O257" s="398"/>
      <c r="P257" s="401"/>
      <c r="Q257" s="404"/>
      <c r="R257" s="365"/>
      <c r="S257" s="365"/>
      <c r="T257" s="365"/>
      <c r="U257" s="365"/>
      <c r="V257" s="365"/>
      <c r="W257" s="365"/>
      <c r="X257" s="365"/>
      <c r="Y257" s="365"/>
      <c r="Z257" s="365"/>
      <c r="AA257" s="365"/>
      <c r="AB257" s="365"/>
      <c r="AC257" s="365"/>
      <c r="AD257" s="365"/>
      <c r="AE257" s="192"/>
      <c r="AF257" s="216" t="s">
        <v>268</v>
      </c>
      <c r="AG257" s="157" t="s">
        <v>221</v>
      </c>
      <c r="AH257" s="298" t="s">
        <v>18</v>
      </c>
      <c r="AI257" s="317" t="s">
        <v>815</v>
      </c>
      <c r="AJ257" s="220"/>
      <c r="AK257" s="220"/>
      <c r="AL257" s="220"/>
      <c r="AM257" s="220"/>
      <c r="AN257" s="220"/>
      <c r="AO257" s="220"/>
      <c r="AP257" s="171" t="s">
        <v>18</v>
      </c>
      <c r="AQ257" s="103">
        <f>SUM(AT257,AW257,AZ257,BC257,BF257,BI257,BL257)</f>
        <v>0</v>
      </c>
      <c r="AR257" s="196">
        <f>SUM(AT257,AX257,BA257,BD257,BG257,BJ257,BM257)</f>
        <v>19121.75</v>
      </c>
      <c r="AS257" s="194">
        <f>AQ257-AR257</f>
        <v>-19121.75</v>
      </c>
      <c r="AT257" s="310"/>
      <c r="AU257" s="158">
        <v>0</v>
      </c>
      <c r="AV257" s="243"/>
      <c r="AW257" s="310"/>
      <c r="AX257" s="158"/>
      <c r="AY257" s="193">
        <f>AW257-AX257</f>
        <v>0</v>
      </c>
      <c r="AZ257" s="314"/>
      <c r="BA257" s="158"/>
      <c r="BB257" s="193">
        <f>AZ257-BA257</f>
        <v>0</v>
      </c>
      <c r="BC257" s="310"/>
      <c r="BD257" s="158"/>
      <c r="BE257" s="193">
        <f>BC257-BD257</f>
        <v>0</v>
      </c>
      <c r="BF257" s="310"/>
      <c r="BG257" s="158">
        <v>10018.57</v>
      </c>
      <c r="BH257" s="193">
        <f>BF257-BG257</f>
        <v>-10018.57</v>
      </c>
      <c r="BI257" s="310"/>
      <c r="BJ257" s="158">
        <v>9103.18</v>
      </c>
      <c r="BK257" s="193">
        <f>BI257-BJ257</f>
        <v>-9103.18</v>
      </c>
      <c r="BL257" s="310"/>
      <c r="BM257" s="158"/>
      <c r="BN257" s="194">
        <f>BL257-BM257</f>
        <v>0</v>
      </c>
      <c r="BO257" s="250">
        <v>0</v>
      </c>
      <c r="BP257" s="362"/>
      <c r="BQ257" s="362"/>
      <c r="BR257" s="362"/>
      <c r="BS257" s="248" t="str">
        <f>AG257 &amp; BO257</f>
        <v>Амортизационные отчисления0</v>
      </c>
      <c r="BT257" s="362"/>
      <c r="BU257" s="362"/>
      <c r="BV257" s="362"/>
      <c r="BW257" s="362"/>
      <c r="BX257" s="362"/>
      <c r="BY257" s="248" t="str">
        <f>AG257&amp;AH257</f>
        <v>Амортизационные отчисленияда</v>
      </c>
      <c r="BZ257" s="249"/>
    </row>
    <row r="258" spans="3:78" ht="21" customHeight="1">
      <c r="C258" s="97"/>
      <c r="D258" s="368"/>
      <c r="E258" s="371"/>
      <c r="F258" s="407"/>
      <c r="G258" s="377"/>
      <c r="H258" s="380"/>
      <c r="I258" s="383"/>
      <c r="J258" s="383"/>
      <c r="K258" s="386"/>
      <c r="L258" s="389"/>
      <c r="M258" s="392"/>
      <c r="N258" s="395"/>
      <c r="O258" s="398"/>
      <c r="P258" s="401"/>
      <c r="Q258" s="404"/>
      <c r="R258" s="365"/>
      <c r="S258" s="365"/>
      <c r="T258" s="365"/>
      <c r="U258" s="365"/>
      <c r="V258" s="365"/>
      <c r="W258" s="365"/>
      <c r="X258" s="365"/>
      <c r="Y258" s="365"/>
      <c r="Z258" s="365"/>
      <c r="AA258" s="365"/>
      <c r="AB258" s="365"/>
      <c r="AC258" s="365"/>
      <c r="AD258" s="365"/>
      <c r="AE258" s="325" t="s">
        <v>1008</v>
      </c>
      <c r="AF258" s="216" t="s">
        <v>118</v>
      </c>
      <c r="AG258" s="195" t="s">
        <v>240</v>
      </c>
      <c r="AH258" s="300" t="s">
        <v>18</v>
      </c>
      <c r="AI258" s="317" t="s">
        <v>815</v>
      </c>
      <c r="AJ258" s="220"/>
      <c r="AK258" s="220"/>
      <c r="AL258" s="220"/>
      <c r="AM258" s="220"/>
      <c r="AN258" s="220"/>
      <c r="AO258" s="220"/>
      <c r="AP258" s="171" t="s">
        <v>18</v>
      </c>
      <c r="AQ258" s="194">
        <f>SUM(AT258,AW258,AZ258,BC258,BF258,BI258,BL258)</f>
        <v>0</v>
      </c>
      <c r="AR258" s="196">
        <f>SUM(AT258,AX258,BA258,BD258,BG258,BJ258,BM258)</f>
        <v>27884.55</v>
      </c>
      <c r="AS258" s="194">
        <f>AQ258-AR258</f>
        <v>-27884.55</v>
      </c>
      <c r="AT258" s="315"/>
      <c r="AU258" s="172">
        <v>0</v>
      </c>
      <c r="AV258" s="240"/>
      <c r="AW258" s="311"/>
      <c r="AX258" s="197"/>
      <c r="AY258" s="198">
        <f>AW258-AX258</f>
        <v>0</v>
      </c>
      <c r="AZ258" s="315"/>
      <c r="BA258" s="197">
        <v>9186.39</v>
      </c>
      <c r="BB258" s="198">
        <f>AZ258-BA258</f>
        <v>-9186.39</v>
      </c>
      <c r="BC258" s="311"/>
      <c r="BD258" s="197">
        <v>18698.16</v>
      </c>
      <c r="BE258" s="198">
        <f>BC258-BD258</f>
        <v>-18698.16</v>
      </c>
      <c r="BF258" s="311"/>
      <c r="BG258" s="197"/>
      <c r="BH258" s="198">
        <f>BF258-BG258</f>
        <v>0</v>
      </c>
      <c r="BI258" s="311"/>
      <c r="BJ258" s="197"/>
      <c r="BK258" s="198">
        <f>BI258-BJ258</f>
        <v>0</v>
      </c>
      <c r="BL258" s="311"/>
      <c r="BM258" s="197"/>
      <c r="BN258" s="194">
        <f>BL258-BM258</f>
        <v>0</v>
      </c>
      <c r="BO258" s="250">
        <v>0</v>
      </c>
      <c r="BP258" s="362"/>
      <c r="BQ258" s="362"/>
      <c r="BR258" s="362"/>
      <c r="BS258" s="248" t="str">
        <f>AG258 &amp; BO258</f>
        <v>Прибыль направляемая на инвестиции0</v>
      </c>
      <c r="BT258" s="362"/>
      <c r="BU258" s="362"/>
      <c r="BV258" s="362"/>
      <c r="BW258" s="362"/>
      <c r="BX258" s="362"/>
      <c r="BY258" s="248" t="str">
        <f>AG258&amp;AH258</f>
        <v>Прибыль направляемая на инвестициида</v>
      </c>
      <c r="BZ258" s="249"/>
    </row>
    <row r="259" spans="3:78" ht="27" customHeight="1">
      <c r="C259" s="97"/>
      <c r="D259" s="368"/>
      <c r="E259" s="371"/>
      <c r="F259" s="407"/>
      <c r="G259" s="377"/>
      <c r="H259" s="380"/>
      <c r="I259" s="383"/>
      <c r="J259" s="383"/>
      <c r="K259" s="386"/>
      <c r="L259" s="389"/>
      <c r="M259" s="392"/>
      <c r="N259" s="395"/>
      <c r="O259" s="398"/>
      <c r="P259" s="401"/>
      <c r="Q259" s="404"/>
      <c r="R259" s="365"/>
      <c r="S259" s="365"/>
      <c r="T259" s="365"/>
      <c r="U259" s="365"/>
      <c r="V259" s="365"/>
      <c r="W259" s="365"/>
      <c r="X259" s="365"/>
      <c r="Y259" s="365"/>
      <c r="Z259" s="365"/>
      <c r="AA259" s="365"/>
      <c r="AB259" s="365"/>
      <c r="AC259" s="365"/>
      <c r="AD259" s="365"/>
      <c r="AE259" s="325" t="s">
        <v>1008</v>
      </c>
      <c r="AF259" s="216" t="s">
        <v>119</v>
      </c>
      <c r="AG259" s="195" t="s">
        <v>226</v>
      </c>
      <c r="AH259" s="300" t="s">
        <v>18</v>
      </c>
      <c r="AI259" s="317" t="s">
        <v>815</v>
      </c>
      <c r="AJ259" s="220"/>
      <c r="AK259" s="220"/>
      <c r="AL259" s="220"/>
      <c r="AM259" s="220"/>
      <c r="AN259" s="220"/>
      <c r="AO259" s="220"/>
      <c r="AP259" s="171" t="s">
        <v>18</v>
      </c>
      <c r="AQ259" s="194">
        <f>SUM(AT259,AW259,AZ259,BC259,BF259,BI259,BL259)</f>
        <v>0</v>
      </c>
      <c r="AR259" s="196">
        <f>SUM(AT259,AX259,BA259,BD259,BG259,BJ259,BM259)</f>
        <v>1405.8</v>
      </c>
      <c r="AS259" s="194">
        <f>AQ259-AR259</f>
        <v>-1405.8</v>
      </c>
      <c r="AT259" s="315"/>
      <c r="AU259" s="172">
        <v>0</v>
      </c>
      <c r="AV259" s="240"/>
      <c r="AW259" s="311"/>
      <c r="AX259" s="197"/>
      <c r="AY259" s="198">
        <f>AW259-AX259</f>
        <v>0</v>
      </c>
      <c r="AZ259" s="315"/>
      <c r="BA259" s="197">
        <v>1405.8</v>
      </c>
      <c r="BB259" s="198">
        <f>AZ259-BA259</f>
        <v>-1405.8</v>
      </c>
      <c r="BC259" s="311"/>
      <c r="BD259" s="197"/>
      <c r="BE259" s="198">
        <f>BC259-BD259</f>
        <v>0</v>
      </c>
      <c r="BF259" s="311"/>
      <c r="BG259" s="197"/>
      <c r="BH259" s="198">
        <f>BF259-BG259</f>
        <v>0</v>
      </c>
      <c r="BI259" s="311"/>
      <c r="BJ259" s="197"/>
      <c r="BK259" s="198">
        <f>BI259-BJ259</f>
        <v>0</v>
      </c>
      <c r="BL259" s="311"/>
      <c r="BM259" s="197"/>
      <c r="BN259" s="194">
        <f>BL259-BM259</f>
        <v>0</v>
      </c>
      <c r="BO259" s="250">
        <v>0</v>
      </c>
      <c r="BP259" s="362"/>
      <c r="BQ259" s="362"/>
      <c r="BR259" s="362"/>
      <c r="BS259" s="248" t="str">
        <f>AG259 &amp; BO259</f>
        <v>Кредиты0</v>
      </c>
      <c r="BT259" s="362"/>
      <c r="BU259" s="362"/>
      <c r="BV259" s="362"/>
      <c r="BW259" s="362"/>
      <c r="BX259" s="362"/>
      <c r="BY259" s="248" t="str">
        <f>AG259&amp;AH259</f>
        <v>Кредитыда</v>
      </c>
      <c r="BZ259" s="249"/>
    </row>
    <row r="260" spans="3:78" ht="15" customHeight="1">
      <c r="C260" s="305"/>
      <c r="D260" s="368"/>
      <c r="E260" s="371"/>
      <c r="F260" s="407"/>
      <c r="G260" s="377"/>
      <c r="H260" s="380"/>
      <c r="I260" s="383"/>
      <c r="J260" s="383"/>
      <c r="K260" s="386"/>
      <c r="L260" s="389"/>
      <c r="M260" s="392"/>
      <c r="N260" s="396"/>
      <c r="O260" s="399"/>
      <c r="P260" s="402"/>
      <c r="Q260" s="405"/>
      <c r="R260" s="366"/>
      <c r="S260" s="366"/>
      <c r="T260" s="366"/>
      <c r="U260" s="366"/>
      <c r="V260" s="366"/>
      <c r="W260" s="366"/>
      <c r="X260" s="366"/>
      <c r="Y260" s="366"/>
      <c r="Z260" s="366"/>
      <c r="AA260" s="366"/>
      <c r="AB260" s="366"/>
      <c r="AC260" s="366"/>
      <c r="AD260" s="366"/>
      <c r="AE260" s="278" t="s">
        <v>377</v>
      </c>
      <c r="AF260" s="202"/>
      <c r="AG260" s="222" t="s">
        <v>24</v>
      </c>
      <c r="AH260" s="222"/>
      <c r="AI260" s="222"/>
      <c r="AJ260" s="222"/>
      <c r="AK260" s="222"/>
      <c r="AL260" s="222"/>
      <c r="AM260" s="222"/>
      <c r="AN260" s="222"/>
      <c r="AO260" s="222"/>
      <c r="AP260" s="167"/>
      <c r="AQ260" s="168"/>
      <c r="AR260" s="168"/>
      <c r="AS260" s="168"/>
      <c r="AT260" s="168"/>
      <c r="AU260" s="168"/>
      <c r="AV260" s="168"/>
      <c r="AW260" s="168"/>
      <c r="AX260" s="168"/>
      <c r="AY260" s="168"/>
      <c r="AZ260" s="168"/>
      <c r="BA260" s="168"/>
      <c r="BB260" s="168"/>
      <c r="BC260" s="168"/>
      <c r="BD260" s="168"/>
      <c r="BE260" s="168"/>
      <c r="BF260" s="168"/>
      <c r="BG260" s="168"/>
      <c r="BH260" s="168"/>
      <c r="BI260" s="168"/>
      <c r="BJ260" s="168"/>
      <c r="BK260" s="168"/>
      <c r="BL260" s="168"/>
      <c r="BM260" s="168"/>
      <c r="BN260" s="169"/>
      <c r="BO260" s="250"/>
      <c r="BP260" s="362"/>
      <c r="BQ260" s="362"/>
      <c r="BR260" s="362"/>
      <c r="BS260" s="249"/>
      <c r="BT260" s="362"/>
      <c r="BU260" s="362"/>
      <c r="BV260" s="362"/>
      <c r="BW260" s="362"/>
      <c r="BX260" s="362"/>
      <c r="BY260" s="249"/>
    </row>
    <row r="261" spans="3:78" ht="15" customHeight="1" thickBot="1">
      <c r="C261" s="306"/>
      <c r="D261" s="369"/>
      <c r="E261" s="372"/>
      <c r="F261" s="408"/>
      <c r="G261" s="378"/>
      <c r="H261" s="381"/>
      <c r="I261" s="384"/>
      <c r="J261" s="384"/>
      <c r="K261" s="387"/>
      <c r="L261" s="390"/>
      <c r="M261" s="393"/>
      <c r="N261" s="279" t="s">
        <v>378</v>
      </c>
      <c r="O261" s="211"/>
      <c r="P261" s="363" t="s">
        <v>282</v>
      </c>
      <c r="Q261" s="363"/>
      <c r="R261" s="170"/>
      <c r="S261" s="170"/>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6"/>
      <c r="BO261" s="250"/>
      <c r="BP261" s="249"/>
      <c r="BQ261" s="249"/>
      <c r="BR261" s="249"/>
      <c r="BS261" s="249"/>
      <c r="BT261" s="249"/>
      <c r="BU261" s="249"/>
      <c r="BY261" s="249"/>
    </row>
    <row r="262" spans="3:78" ht="11.25" customHeight="1">
      <c r="C262" s="97" t="s">
        <v>1008</v>
      </c>
      <c r="D262" s="367" t="s">
        <v>1030</v>
      </c>
      <c r="E262" s="370" t="s">
        <v>199</v>
      </c>
      <c r="F262" s="406" t="s">
        <v>210</v>
      </c>
      <c r="G262" s="376" t="s">
        <v>1032</v>
      </c>
      <c r="H262" s="379" t="s">
        <v>825</v>
      </c>
      <c r="I262" s="382" t="s">
        <v>825</v>
      </c>
      <c r="J262" s="382" t="s">
        <v>766</v>
      </c>
      <c r="K262" s="385">
        <v>1</v>
      </c>
      <c r="L262" s="388" t="s">
        <v>3</v>
      </c>
      <c r="M262" s="391">
        <v>0</v>
      </c>
      <c r="N262" s="162"/>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0"/>
      <c r="BG262" s="160"/>
      <c r="BH262" s="160"/>
      <c r="BI262" s="160"/>
      <c r="BJ262" s="160"/>
      <c r="BK262" s="160"/>
      <c r="BL262" s="160"/>
      <c r="BM262" s="160"/>
      <c r="BN262" s="161"/>
      <c r="BO262" s="250"/>
      <c r="BP262" s="249"/>
      <c r="BQ262" s="249"/>
      <c r="BR262" s="249"/>
      <c r="BS262" s="249"/>
      <c r="BT262" s="249"/>
      <c r="BU262" s="249"/>
      <c r="BY262" s="249"/>
    </row>
    <row r="263" spans="3:78" ht="11.25" customHeight="1">
      <c r="C263" s="305"/>
      <c r="D263" s="368"/>
      <c r="E263" s="371"/>
      <c r="F263" s="407"/>
      <c r="G263" s="377"/>
      <c r="H263" s="380"/>
      <c r="I263" s="383"/>
      <c r="J263" s="383"/>
      <c r="K263" s="386"/>
      <c r="L263" s="389"/>
      <c r="M263" s="392"/>
      <c r="N263" s="394"/>
      <c r="O263" s="397">
        <v>1</v>
      </c>
      <c r="P263" s="400" t="s">
        <v>18</v>
      </c>
      <c r="Q263" s="403" t="s">
        <v>921</v>
      </c>
      <c r="R263" s="364" t="s">
        <v>842</v>
      </c>
      <c r="S263" s="364" t="s">
        <v>765</v>
      </c>
      <c r="T263" s="364" t="s">
        <v>765</v>
      </c>
      <c r="U263" s="364" t="s">
        <v>766</v>
      </c>
      <c r="V263" s="364" t="s">
        <v>843</v>
      </c>
      <c r="W263" s="364" t="s">
        <v>844</v>
      </c>
      <c r="X263" s="364" t="s">
        <v>922</v>
      </c>
      <c r="Y263" s="364" t="s">
        <v>268</v>
      </c>
      <c r="Z263" s="364" t="s">
        <v>825</v>
      </c>
      <c r="AA263" s="364" t="s">
        <v>825</v>
      </c>
      <c r="AB263" s="364" t="s">
        <v>766</v>
      </c>
      <c r="AC263" s="364" t="s">
        <v>843</v>
      </c>
      <c r="AD263" s="364" t="s">
        <v>844</v>
      </c>
      <c r="AE263" s="208"/>
      <c r="AF263" s="219">
        <v>0</v>
      </c>
      <c r="AG263" s="218" t="s">
        <v>307</v>
      </c>
      <c r="AH263" s="218"/>
      <c r="AI263" s="218"/>
      <c r="AJ263" s="218"/>
      <c r="AK263" s="218"/>
      <c r="AL263" s="218"/>
      <c r="AM263" s="218"/>
      <c r="AN263" s="218"/>
      <c r="AO263" s="218"/>
      <c r="AP263" s="163"/>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c r="BK263" s="163"/>
      <c r="BL263" s="163"/>
      <c r="BM263" s="163"/>
      <c r="BN263" s="164"/>
      <c r="BO263" s="250"/>
      <c r="BP263" s="362" t="s">
        <v>839</v>
      </c>
      <c r="BQ263" s="362" t="s">
        <v>839</v>
      </c>
      <c r="BR263" s="362" t="s">
        <v>356</v>
      </c>
      <c r="BS263" s="249"/>
      <c r="BT263" s="362" t="s">
        <v>564</v>
      </c>
      <c r="BU263" s="362" t="s">
        <v>565</v>
      </c>
      <c r="BV263" s="362" t="s">
        <v>566</v>
      </c>
      <c r="BW263" s="362" t="s">
        <v>154</v>
      </c>
      <c r="BX263" s="362" t="s">
        <v>268</v>
      </c>
      <c r="BY263" s="249"/>
    </row>
    <row r="264" spans="3:78" ht="27" customHeight="1">
      <c r="C264" s="305"/>
      <c r="D264" s="368"/>
      <c r="E264" s="371"/>
      <c r="F264" s="407"/>
      <c r="G264" s="377"/>
      <c r="H264" s="380"/>
      <c r="I264" s="383"/>
      <c r="J264" s="383"/>
      <c r="K264" s="386"/>
      <c r="L264" s="389"/>
      <c r="M264" s="392"/>
      <c r="N264" s="395"/>
      <c r="O264" s="398"/>
      <c r="P264" s="401"/>
      <c r="Q264" s="404"/>
      <c r="R264" s="365"/>
      <c r="S264" s="365"/>
      <c r="T264" s="365"/>
      <c r="U264" s="365"/>
      <c r="V264" s="365"/>
      <c r="W264" s="365"/>
      <c r="X264" s="365"/>
      <c r="Y264" s="365"/>
      <c r="Z264" s="365"/>
      <c r="AA264" s="365"/>
      <c r="AB264" s="365"/>
      <c r="AC264" s="365"/>
      <c r="AD264" s="365"/>
      <c r="AE264" s="192"/>
      <c r="AF264" s="216" t="s">
        <v>268</v>
      </c>
      <c r="AG264" s="157" t="s">
        <v>221</v>
      </c>
      <c r="AH264" s="298" t="s">
        <v>18</v>
      </c>
      <c r="AI264" s="317" t="s">
        <v>815</v>
      </c>
      <c r="AJ264" s="220"/>
      <c r="AK264" s="220"/>
      <c r="AL264" s="220"/>
      <c r="AM264" s="220"/>
      <c r="AN264" s="220"/>
      <c r="AO264" s="220"/>
      <c r="AP264" s="171" t="s">
        <v>18</v>
      </c>
      <c r="AQ264" s="103">
        <f>SUM(AT264,AW264,AZ264,BC264,BF264,BI264,BL264)</f>
        <v>0</v>
      </c>
      <c r="AR264" s="196">
        <f>SUM(AT264,AX264,BA264,BD264,BG264,BJ264,BM264)</f>
        <v>1421.32</v>
      </c>
      <c r="AS264" s="194">
        <f>AQ264-AR264</f>
        <v>-1421.32</v>
      </c>
      <c r="AT264" s="310"/>
      <c r="AU264" s="158">
        <v>0</v>
      </c>
      <c r="AV264" s="243"/>
      <c r="AW264" s="310"/>
      <c r="AX264" s="158">
        <v>1421.32</v>
      </c>
      <c r="AY264" s="193">
        <f>AW264-AX264</f>
        <v>-1421.32</v>
      </c>
      <c r="AZ264" s="314"/>
      <c r="BA264" s="158"/>
      <c r="BB264" s="193">
        <f>AZ264-BA264</f>
        <v>0</v>
      </c>
      <c r="BC264" s="310"/>
      <c r="BD264" s="158"/>
      <c r="BE264" s="193">
        <f>BC264-BD264</f>
        <v>0</v>
      </c>
      <c r="BF264" s="310"/>
      <c r="BG264" s="158"/>
      <c r="BH264" s="193">
        <f>BF264-BG264</f>
        <v>0</v>
      </c>
      <c r="BI264" s="310"/>
      <c r="BJ264" s="158"/>
      <c r="BK264" s="193">
        <f>BI264-BJ264</f>
        <v>0</v>
      </c>
      <c r="BL264" s="310"/>
      <c r="BM264" s="158"/>
      <c r="BN264" s="194">
        <f>BL264-BM264</f>
        <v>0</v>
      </c>
      <c r="BO264" s="250">
        <v>0</v>
      </c>
      <c r="BP264" s="362"/>
      <c r="BQ264" s="362"/>
      <c r="BR264" s="362"/>
      <c r="BS264" s="248" t="str">
        <f>AG264 &amp; BO264</f>
        <v>Амортизационные отчисления0</v>
      </c>
      <c r="BT264" s="362"/>
      <c r="BU264" s="362"/>
      <c r="BV264" s="362"/>
      <c r="BW264" s="362"/>
      <c r="BX264" s="362"/>
      <c r="BY264" s="248" t="str">
        <f>AG264&amp;AH264</f>
        <v>Амортизационные отчисленияда</v>
      </c>
      <c r="BZ264" s="249"/>
    </row>
    <row r="265" spans="3:78" ht="15" customHeight="1">
      <c r="C265" s="305"/>
      <c r="D265" s="368"/>
      <c r="E265" s="371"/>
      <c r="F265" s="407"/>
      <c r="G265" s="377"/>
      <c r="H265" s="380"/>
      <c r="I265" s="383"/>
      <c r="J265" s="383"/>
      <c r="K265" s="386"/>
      <c r="L265" s="389"/>
      <c r="M265" s="392"/>
      <c r="N265" s="396"/>
      <c r="O265" s="399"/>
      <c r="P265" s="402"/>
      <c r="Q265" s="405"/>
      <c r="R265" s="366"/>
      <c r="S265" s="366"/>
      <c r="T265" s="366"/>
      <c r="U265" s="366"/>
      <c r="V265" s="366"/>
      <c r="W265" s="366"/>
      <c r="X265" s="366"/>
      <c r="Y265" s="366"/>
      <c r="Z265" s="366"/>
      <c r="AA265" s="366"/>
      <c r="AB265" s="366"/>
      <c r="AC265" s="366"/>
      <c r="AD265" s="366"/>
      <c r="AE265" s="278" t="s">
        <v>377</v>
      </c>
      <c r="AF265" s="202"/>
      <c r="AG265" s="222" t="s">
        <v>24</v>
      </c>
      <c r="AH265" s="222"/>
      <c r="AI265" s="222"/>
      <c r="AJ265" s="222"/>
      <c r="AK265" s="222"/>
      <c r="AL265" s="222"/>
      <c r="AM265" s="222"/>
      <c r="AN265" s="222"/>
      <c r="AO265" s="222"/>
      <c r="AP265" s="167"/>
      <c r="AQ265" s="168"/>
      <c r="AR265" s="168"/>
      <c r="AS265" s="168"/>
      <c r="AT265" s="168"/>
      <c r="AU265" s="168"/>
      <c r="AV265" s="168"/>
      <c r="AW265" s="168"/>
      <c r="AX265" s="168"/>
      <c r="AY265" s="168"/>
      <c r="AZ265" s="168"/>
      <c r="BA265" s="168"/>
      <c r="BB265" s="168"/>
      <c r="BC265" s="168"/>
      <c r="BD265" s="168"/>
      <c r="BE265" s="168"/>
      <c r="BF265" s="168"/>
      <c r="BG265" s="168"/>
      <c r="BH265" s="168"/>
      <c r="BI265" s="168"/>
      <c r="BJ265" s="168"/>
      <c r="BK265" s="168"/>
      <c r="BL265" s="168"/>
      <c r="BM265" s="168"/>
      <c r="BN265" s="169"/>
      <c r="BO265" s="250"/>
      <c r="BP265" s="362"/>
      <c r="BQ265" s="362"/>
      <c r="BR265" s="362"/>
      <c r="BS265" s="249"/>
      <c r="BT265" s="362"/>
      <c r="BU265" s="362"/>
      <c r="BV265" s="362"/>
      <c r="BW265" s="362"/>
      <c r="BX265" s="362"/>
      <c r="BY265" s="249"/>
    </row>
    <row r="266" spans="3:78" ht="15" customHeight="1" thickBot="1">
      <c r="C266" s="306"/>
      <c r="D266" s="369"/>
      <c r="E266" s="372"/>
      <c r="F266" s="408"/>
      <c r="G266" s="378"/>
      <c r="H266" s="381"/>
      <c r="I266" s="384"/>
      <c r="J266" s="384"/>
      <c r="K266" s="387"/>
      <c r="L266" s="390"/>
      <c r="M266" s="393"/>
      <c r="N266" s="279" t="s">
        <v>378</v>
      </c>
      <c r="O266" s="211"/>
      <c r="P266" s="363" t="s">
        <v>282</v>
      </c>
      <c r="Q266" s="363"/>
      <c r="R266" s="170"/>
      <c r="S266" s="170"/>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6"/>
      <c r="BO266" s="250"/>
      <c r="BP266" s="249"/>
      <c r="BQ266" s="249"/>
      <c r="BR266" s="249"/>
      <c r="BS266" s="249"/>
      <c r="BT266" s="249"/>
      <c r="BU266" s="249"/>
      <c r="BY266" s="249"/>
    </row>
    <row r="267" spans="3:78" ht="11.25" customHeight="1">
      <c r="C267" s="97" t="s">
        <v>1008</v>
      </c>
      <c r="D267" s="367" t="s">
        <v>1031</v>
      </c>
      <c r="E267" s="370" t="s">
        <v>199</v>
      </c>
      <c r="F267" s="406" t="s">
        <v>210</v>
      </c>
      <c r="G267" s="376" t="s">
        <v>1033</v>
      </c>
      <c r="H267" s="379" t="s">
        <v>825</v>
      </c>
      <c r="I267" s="382" t="s">
        <v>825</v>
      </c>
      <c r="J267" s="382" t="s">
        <v>766</v>
      </c>
      <c r="K267" s="385">
        <v>1</v>
      </c>
      <c r="L267" s="388" t="s">
        <v>3</v>
      </c>
      <c r="M267" s="391">
        <v>0</v>
      </c>
      <c r="N267" s="162"/>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c r="BI267" s="160"/>
      <c r="BJ267" s="160"/>
      <c r="BK267" s="160"/>
      <c r="BL267" s="160"/>
      <c r="BM267" s="160"/>
      <c r="BN267" s="161"/>
      <c r="BO267" s="250"/>
      <c r="BP267" s="249"/>
      <c r="BQ267" s="249"/>
      <c r="BR267" s="249"/>
      <c r="BS267" s="249"/>
      <c r="BT267" s="249"/>
      <c r="BU267" s="249"/>
      <c r="BY267" s="249"/>
    </row>
    <row r="268" spans="3:78" ht="11.25" customHeight="1">
      <c r="C268" s="305"/>
      <c r="D268" s="368"/>
      <c r="E268" s="371"/>
      <c r="F268" s="407"/>
      <c r="G268" s="377"/>
      <c r="H268" s="380"/>
      <c r="I268" s="383"/>
      <c r="J268" s="383"/>
      <c r="K268" s="386"/>
      <c r="L268" s="389"/>
      <c r="M268" s="392"/>
      <c r="N268" s="394"/>
      <c r="O268" s="397">
        <v>1</v>
      </c>
      <c r="P268" s="400" t="s">
        <v>18</v>
      </c>
      <c r="Q268" s="403" t="s">
        <v>923</v>
      </c>
      <c r="R268" s="364" t="s">
        <v>842</v>
      </c>
      <c r="S268" s="364" t="s">
        <v>765</v>
      </c>
      <c r="T268" s="364" t="s">
        <v>765</v>
      </c>
      <c r="U268" s="364" t="s">
        <v>766</v>
      </c>
      <c r="V268" s="364" t="s">
        <v>843</v>
      </c>
      <c r="W268" s="364" t="s">
        <v>844</v>
      </c>
      <c r="X268" s="364" t="s">
        <v>924</v>
      </c>
      <c r="Y268" s="364" t="s">
        <v>925</v>
      </c>
      <c r="Z268" s="364" t="s">
        <v>825</v>
      </c>
      <c r="AA268" s="364" t="s">
        <v>825</v>
      </c>
      <c r="AB268" s="364" t="s">
        <v>766</v>
      </c>
      <c r="AC268" s="364" t="s">
        <v>843</v>
      </c>
      <c r="AD268" s="364" t="s">
        <v>844</v>
      </c>
      <c r="AE268" s="208"/>
      <c r="AF268" s="219">
        <v>0</v>
      </c>
      <c r="AG268" s="218" t="s">
        <v>307</v>
      </c>
      <c r="AH268" s="218"/>
      <c r="AI268" s="218"/>
      <c r="AJ268" s="218"/>
      <c r="AK268" s="218"/>
      <c r="AL268" s="218"/>
      <c r="AM268" s="218"/>
      <c r="AN268" s="218"/>
      <c r="AO268" s="218"/>
      <c r="AP268" s="163"/>
      <c r="AQ268" s="163"/>
      <c r="AR268" s="163"/>
      <c r="AS268" s="163"/>
      <c r="AT268" s="163"/>
      <c r="AU268" s="163"/>
      <c r="AV268" s="163"/>
      <c r="AW268" s="163"/>
      <c r="AX268" s="163"/>
      <c r="AY268" s="163"/>
      <c r="AZ268" s="163"/>
      <c r="BA268" s="163"/>
      <c r="BB268" s="163"/>
      <c r="BC268" s="163"/>
      <c r="BD268" s="163"/>
      <c r="BE268" s="163"/>
      <c r="BF268" s="163"/>
      <c r="BG268" s="163"/>
      <c r="BH268" s="163"/>
      <c r="BI268" s="163"/>
      <c r="BJ268" s="163"/>
      <c r="BK268" s="163"/>
      <c r="BL268" s="163"/>
      <c r="BM268" s="163"/>
      <c r="BN268" s="164"/>
      <c r="BO268" s="250"/>
      <c r="BP268" s="362" t="s">
        <v>839</v>
      </c>
      <c r="BQ268" s="362" t="s">
        <v>839</v>
      </c>
      <c r="BR268" s="362" t="s">
        <v>357</v>
      </c>
      <c r="BS268" s="249"/>
      <c r="BT268" s="362" t="s">
        <v>564</v>
      </c>
      <c r="BU268" s="362" t="s">
        <v>565</v>
      </c>
      <c r="BV268" s="362" t="s">
        <v>566</v>
      </c>
      <c r="BW268" s="362" t="s">
        <v>154</v>
      </c>
      <c r="BX268" s="362" t="s">
        <v>268</v>
      </c>
      <c r="BY268" s="249"/>
    </row>
    <row r="269" spans="3:78" ht="21" customHeight="1">
      <c r="C269" s="305"/>
      <c r="D269" s="368"/>
      <c r="E269" s="371"/>
      <c r="F269" s="407"/>
      <c r="G269" s="377"/>
      <c r="H269" s="380"/>
      <c r="I269" s="383"/>
      <c r="J269" s="383"/>
      <c r="K269" s="386"/>
      <c r="L269" s="389"/>
      <c r="M269" s="392"/>
      <c r="N269" s="395"/>
      <c r="O269" s="398"/>
      <c r="P269" s="401"/>
      <c r="Q269" s="404"/>
      <c r="R269" s="365"/>
      <c r="S269" s="365"/>
      <c r="T269" s="365"/>
      <c r="U269" s="365"/>
      <c r="V269" s="365"/>
      <c r="W269" s="365"/>
      <c r="X269" s="365"/>
      <c r="Y269" s="365"/>
      <c r="Z269" s="365"/>
      <c r="AA269" s="365"/>
      <c r="AB269" s="365"/>
      <c r="AC269" s="365"/>
      <c r="AD269" s="365"/>
      <c r="AE269" s="192"/>
      <c r="AF269" s="216" t="s">
        <v>268</v>
      </c>
      <c r="AG269" s="157" t="s">
        <v>221</v>
      </c>
      <c r="AH269" s="298" t="s">
        <v>18</v>
      </c>
      <c r="AI269" s="317" t="s">
        <v>815</v>
      </c>
      <c r="AJ269" s="220"/>
      <c r="AK269" s="220"/>
      <c r="AL269" s="220"/>
      <c r="AM269" s="220"/>
      <c r="AN269" s="220"/>
      <c r="AO269" s="220"/>
      <c r="AP269" s="171" t="s">
        <v>18</v>
      </c>
      <c r="AQ269" s="103">
        <f>SUM(AT269,AW269,AZ269,BC269,BF269,BI269,BL269)</f>
        <v>0</v>
      </c>
      <c r="AR269" s="196">
        <f>SUM(AT269,AX269,BA269,BD269,BG269,BJ269,BM269)</f>
        <v>1151.5</v>
      </c>
      <c r="AS269" s="194">
        <f>AQ269-AR269</f>
        <v>-1151.5</v>
      </c>
      <c r="AT269" s="310"/>
      <c r="AU269" s="158">
        <v>0</v>
      </c>
      <c r="AV269" s="243"/>
      <c r="AW269" s="310"/>
      <c r="AX269" s="158">
        <v>1151.5</v>
      </c>
      <c r="AY269" s="193">
        <f>AW269-AX269</f>
        <v>-1151.5</v>
      </c>
      <c r="AZ269" s="314"/>
      <c r="BA269" s="158"/>
      <c r="BB269" s="193">
        <f>AZ269-BA269</f>
        <v>0</v>
      </c>
      <c r="BC269" s="310"/>
      <c r="BD269" s="158"/>
      <c r="BE269" s="193">
        <f>BC269-BD269</f>
        <v>0</v>
      </c>
      <c r="BF269" s="310"/>
      <c r="BG269" s="158"/>
      <c r="BH269" s="193">
        <f>BF269-BG269</f>
        <v>0</v>
      </c>
      <c r="BI269" s="310"/>
      <c r="BJ269" s="158"/>
      <c r="BK269" s="193">
        <f>BI269-BJ269</f>
        <v>0</v>
      </c>
      <c r="BL269" s="310"/>
      <c r="BM269" s="158"/>
      <c r="BN269" s="194">
        <f>BL269-BM269</f>
        <v>0</v>
      </c>
      <c r="BO269" s="250">
        <v>0</v>
      </c>
      <c r="BP269" s="362"/>
      <c r="BQ269" s="362"/>
      <c r="BR269" s="362"/>
      <c r="BS269" s="248" t="str">
        <f>AG269 &amp; BO269</f>
        <v>Амортизационные отчисления0</v>
      </c>
      <c r="BT269" s="362"/>
      <c r="BU269" s="362"/>
      <c r="BV269" s="362"/>
      <c r="BW269" s="362"/>
      <c r="BX269" s="362"/>
      <c r="BY269" s="248" t="str">
        <f>AG269&amp;AH269</f>
        <v>Амортизационные отчисленияда</v>
      </c>
      <c r="BZ269" s="249"/>
    </row>
    <row r="270" spans="3:78" ht="15" customHeight="1">
      <c r="C270" s="305"/>
      <c r="D270" s="368"/>
      <c r="E270" s="371"/>
      <c r="F270" s="407"/>
      <c r="G270" s="377"/>
      <c r="H270" s="380"/>
      <c r="I270" s="383"/>
      <c r="J270" s="383"/>
      <c r="K270" s="386"/>
      <c r="L270" s="389"/>
      <c r="M270" s="392"/>
      <c r="N270" s="396"/>
      <c r="O270" s="399"/>
      <c r="P270" s="402"/>
      <c r="Q270" s="405"/>
      <c r="R270" s="366"/>
      <c r="S270" s="366"/>
      <c r="T270" s="366"/>
      <c r="U270" s="366"/>
      <c r="V270" s="366"/>
      <c r="W270" s="366"/>
      <c r="X270" s="366"/>
      <c r="Y270" s="366"/>
      <c r="Z270" s="366"/>
      <c r="AA270" s="366"/>
      <c r="AB270" s="366"/>
      <c r="AC270" s="366"/>
      <c r="AD270" s="366"/>
      <c r="AE270" s="278" t="s">
        <v>377</v>
      </c>
      <c r="AF270" s="202"/>
      <c r="AG270" s="222" t="s">
        <v>24</v>
      </c>
      <c r="AH270" s="222"/>
      <c r="AI270" s="222"/>
      <c r="AJ270" s="222"/>
      <c r="AK270" s="222"/>
      <c r="AL270" s="222"/>
      <c r="AM270" s="222"/>
      <c r="AN270" s="222"/>
      <c r="AO270" s="222"/>
      <c r="AP270" s="167"/>
      <c r="AQ270" s="168"/>
      <c r="AR270" s="168"/>
      <c r="AS270" s="168"/>
      <c r="AT270" s="168"/>
      <c r="AU270" s="168"/>
      <c r="AV270" s="168"/>
      <c r="AW270" s="168"/>
      <c r="AX270" s="168"/>
      <c r="AY270" s="168"/>
      <c r="AZ270" s="168"/>
      <c r="BA270" s="168"/>
      <c r="BB270" s="168"/>
      <c r="BC270" s="168"/>
      <c r="BD270" s="168"/>
      <c r="BE270" s="168"/>
      <c r="BF270" s="168"/>
      <c r="BG270" s="168"/>
      <c r="BH270" s="168"/>
      <c r="BI270" s="168"/>
      <c r="BJ270" s="168"/>
      <c r="BK270" s="168"/>
      <c r="BL270" s="168"/>
      <c r="BM270" s="168"/>
      <c r="BN270" s="169"/>
      <c r="BO270" s="250"/>
      <c r="BP270" s="362"/>
      <c r="BQ270" s="362"/>
      <c r="BR270" s="362"/>
      <c r="BS270" s="249"/>
      <c r="BT270" s="362"/>
      <c r="BU270" s="362"/>
      <c r="BV270" s="362"/>
      <c r="BW270" s="362"/>
      <c r="BX270" s="362"/>
      <c r="BY270" s="249"/>
    </row>
    <row r="271" spans="3:78" ht="15" customHeight="1" thickBot="1">
      <c r="C271" s="306"/>
      <c r="D271" s="369"/>
      <c r="E271" s="372"/>
      <c r="F271" s="408"/>
      <c r="G271" s="378"/>
      <c r="H271" s="381"/>
      <c r="I271" s="384"/>
      <c r="J271" s="384"/>
      <c r="K271" s="387"/>
      <c r="L271" s="390"/>
      <c r="M271" s="393"/>
      <c r="N271" s="279" t="s">
        <v>378</v>
      </c>
      <c r="O271" s="211"/>
      <c r="P271" s="363" t="s">
        <v>282</v>
      </c>
      <c r="Q271" s="363"/>
      <c r="R271" s="170"/>
      <c r="S271" s="170"/>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6"/>
      <c r="BO271" s="250"/>
      <c r="BP271" s="249"/>
      <c r="BQ271" s="249"/>
      <c r="BR271" s="249"/>
      <c r="BS271" s="249"/>
      <c r="BT271" s="249"/>
      <c r="BU271" s="249"/>
      <c r="BY271" s="249"/>
    </row>
    <row r="272" spans="3:78" ht="11.25" customHeight="1">
      <c r="C272" s="97" t="s">
        <v>1008</v>
      </c>
      <c r="D272" s="367" t="s">
        <v>937</v>
      </c>
      <c r="E272" s="370" t="s">
        <v>212</v>
      </c>
      <c r="F272" s="373" t="s">
        <v>154</v>
      </c>
      <c r="G272" s="376" t="s">
        <v>1041</v>
      </c>
      <c r="H272" s="379" t="s">
        <v>825</v>
      </c>
      <c r="I272" s="382" t="s">
        <v>825</v>
      </c>
      <c r="J272" s="382" t="s">
        <v>766</v>
      </c>
      <c r="K272" s="385">
        <v>3</v>
      </c>
      <c r="L272" s="388" t="s">
        <v>9</v>
      </c>
      <c r="M272" s="391">
        <v>0</v>
      </c>
      <c r="N272" s="162"/>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c r="BI272" s="160"/>
      <c r="BJ272" s="160"/>
      <c r="BK272" s="160"/>
      <c r="BL272" s="160"/>
      <c r="BM272" s="160"/>
      <c r="BN272" s="161"/>
      <c r="BO272" s="250"/>
      <c r="BP272" s="249"/>
      <c r="BQ272" s="249"/>
      <c r="BR272" s="249"/>
      <c r="BS272" s="249"/>
      <c r="BT272" s="249"/>
      <c r="BU272" s="249"/>
      <c r="BY272" s="249"/>
    </row>
    <row r="273" spans="3:78" ht="11.25" customHeight="1">
      <c r="C273" s="305"/>
      <c r="D273" s="368"/>
      <c r="E273" s="371"/>
      <c r="F273" s="374"/>
      <c r="G273" s="377"/>
      <c r="H273" s="380"/>
      <c r="I273" s="383"/>
      <c r="J273" s="383"/>
      <c r="K273" s="386"/>
      <c r="L273" s="389"/>
      <c r="M273" s="392"/>
      <c r="N273" s="394"/>
      <c r="O273" s="397">
        <v>1</v>
      </c>
      <c r="P273" s="400" t="s">
        <v>18</v>
      </c>
      <c r="Q273" s="403" t="s">
        <v>858</v>
      </c>
      <c r="R273" s="364" t="s">
        <v>842</v>
      </c>
      <c r="S273" s="364" t="s">
        <v>765</v>
      </c>
      <c r="T273" s="364" t="s">
        <v>765</v>
      </c>
      <c r="U273" s="364" t="s">
        <v>766</v>
      </c>
      <c r="V273" s="364" t="s">
        <v>843</v>
      </c>
      <c r="W273" s="364" t="s">
        <v>844</v>
      </c>
      <c r="X273" s="364" t="s">
        <v>859</v>
      </c>
      <c r="Y273" s="364" t="s">
        <v>860</v>
      </c>
      <c r="Z273" s="364" t="s">
        <v>825</v>
      </c>
      <c r="AA273" s="364" t="s">
        <v>825</v>
      </c>
      <c r="AB273" s="364" t="s">
        <v>766</v>
      </c>
      <c r="AC273" s="364" t="s">
        <v>843</v>
      </c>
      <c r="AD273" s="364" t="s">
        <v>844</v>
      </c>
      <c r="AE273" s="208"/>
      <c r="AF273" s="219">
        <v>0</v>
      </c>
      <c r="AG273" s="218" t="s">
        <v>307</v>
      </c>
      <c r="AH273" s="218"/>
      <c r="AI273" s="218"/>
      <c r="AJ273" s="218"/>
      <c r="AK273" s="218"/>
      <c r="AL273" s="218"/>
      <c r="AM273" s="218"/>
      <c r="AN273" s="218"/>
      <c r="AO273" s="218"/>
      <c r="AP273" s="163"/>
      <c r="AQ273" s="163"/>
      <c r="AR273" s="163"/>
      <c r="AS273" s="163"/>
      <c r="AT273" s="163"/>
      <c r="AU273" s="163"/>
      <c r="AV273" s="163"/>
      <c r="AW273" s="163"/>
      <c r="AX273" s="163"/>
      <c r="AY273" s="163"/>
      <c r="AZ273" s="163"/>
      <c r="BA273" s="163"/>
      <c r="BB273" s="163"/>
      <c r="BC273" s="163"/>
      <c r="BD273" s="163"/>
      <c r="BE273" s="163"/>
      <c r="BF273" s="163"/>
      <c r="BG273" s="163"/>
      <c r="BH273" s="163"/>
      <c r="BI273" s="163"/>
      <c r="BJ273" s="163"/>
      <c r="BK273" s="163"/>
      <c r="BL273" s="163"/>
      <c r="BM273" s="163"/>
      <c r="BN273" s="164"/>
      <c r="BO273" s="250"/>
      <c r="BP273" s="362" t="s">
        <v>839</v>
      </c>
      <c r="BQ273" s="362" t="s">
        <v>839</v>
      </c>
      <c r="BR273" s="362" t="s">
        <v>268</v>
      </c>
      <c r="BS273" s="249"/>
      <c r="BT273" s="362" t="s">
        <v>564</v>
      </c>
      <c r="BU273" s="362" t="s">
        <v>565</v>
      </c>
      <c r="BV273" s="362" t="s">
        <v>566</v>
      </c>
      <c r="BW273" s="362" t="s">
        <v>154</v>
      </c>
      <c r="BX273" s="362" t="s">
        <v>268</v>
      </c>
      <c r="BY273" s="249"/>
    </row>
    <row r="274" spans="3:78" ht="25.5" customHeight="1">
      <c r="C274" s="305"/>
      <c r="D274" s="368"/>
      <c r="E274" s="371"/>
      <c r="F274" s="374"/>
      <c r="G274" s="377"/>
      <c r="H274" s="380"/>
      <c r="I274" s="383"/>
      <c r="J274" s="383"/>
      <c r="K274" s="386"/>
      <c r="L274" s="389"/>
      <c r="M274" s="392"/>
      <c r="N274" s="395"/>
      <c r="O274" s="398"/>
      <c r="P274" s="401"/>
      <c r="Q274" s="404"/>
      <c r="R274" s="365"/>
      <c r="S274" s="365"/>
      <c r="T274" s="365"/>
      <c r="U274" s="365"/>
      <c r="V274" s="365"/>
      <c r="W274" s="365"/>
      <c r="X274" s="365"/>
      <c r="Y274" s="365"/>
      <c r="Z274" s="365"/>
      <c r="AA274" s="365"/>
      <c r="AB274" s="365"/>
      <c r="AC274" s="365"/>
      <c r="AD274" s="365"/>
      <c r="AE274" s="192"/>
      <c r="AF274" s="216" t="s">
        <v>268</v>
      </c>
      <c r="AG274" s="195" t="s">
        <v>240</v>
      </c>
      <c r="AH274" s="298" t="s">
        <v>18</v>
      </c>
      <c r="AI274" s="317" t="s">
        <v>815</v>
      </c>
      <c r="AJ274" s="220"/>
      <c r="AK274" s="220"/>
      <c r="AL274" s="220"/>
      <c r="AM274" s="220"/>
      <c r="AN274" s="220"/>
      <c r="AO274" s="220"/>
      <c r="AP274" s="171" t="s">
        <v>18</v>
      </c>
      <c r="AQ274" s="103">
        <f>SUM(AT274,AW274,AZ274,BC274,BF274,BI274,BL274)</f>
        <v>0</v>
      </c>
      <c r="AR274" s="196">
        <f>SUM(AT274,AX274,BA274,BD274,BG274,BJ274,BM274)</f>
        <v>72261.16399999999</v>
      </c>
      <c r="AS274" s="194">
        <f>AQ274-AR274</f>
        <v>-72261.16399999999</v>
      </c>
      <c r="AT274" s="310"/>
      <c r="AU274" s="158">
        <v>0</v>
      </c>
      <c r="AV274" s="243"/>
      <c r="AW274" s="310"/>
      <c r="AX274" s="158"/>
      <c r="AY274" s="193">
        <f>AW274-AX274</f>
        <v>0</v>
      </c>
      <c r="AZ274" s="314"/>
      <c r="BA274" s="158"/>
      <c r="BB274" s="193">
        <f>AZ274-BA274</f>
        <v>0</v>
      </c>
      <c r="BC274" s="310"/>
      <c r="BD274" s="158"/>
      <c r="BE274" s="193">
        <f>BC274-BD274</f>
        <v>0</v>
      </c>
      <c r="BF274" s="310"/>
      <c r="BG274" s="158"/>
      <c r="BH274" s="193">
        <f>BF274-BG274</f>
        <v>0</v>
      </c>
      <c r="BI274" s="310"/>
      <c r="BJ274" s="158">
        <v>24535.853999999999</v>
      </c>
      <c r="BK274" s="193">
        <f>BI274-BJ274</f>
        <v>-24535.853999999999</v>
      </c>
      <c r="BL274" s="310"/>
      <c r="BM274" s="158">
        <f>32456.44+15268.87</f>
        <v>47725.31</v>
      </c>
      <c r="BN274" s="194">
        <f>BL274-BM274</f>
        <v>-47725.31</v>
      </c>
      <c r="BO274" s="250">
        <v>0</v>
      </c>
      <c r="BP274" s="362"/>
      <c r="BQ274" s="362"/>
      <c r="BR274" s="362"/>
      <c r="BS274" s="248" t="str">
        <f>AG274 &amp; BO274</f>
        <v>Прибыль направляемая на инвестиции0</v>
      </c>
      <c r="BT274" s="362"/>
      <c r="BU274" s="362"/>
      <c r="BV274" s="362"/>
      <c r="BW274" s="362"/>
      <c r="BX274" s="362"/>
      <c r="BY274" s="248" t="str">
        <f>AG274&amp;AH274</f>
        <v>Прибыль направляемая на инвестициида</v>
      </c>
      <c r="BZ274" s="249"/>
    </row>
    <row r="275" spans="3:78" ht="17.25" customHeight="1">
      <c r="C275" s="97"/>
      <c r="D275" s="368"/>
      <c r="E275" s="371"/>
      <c r="F275" s="374"/>
      <c r="G275" s="377"/>
      <c r="H275" s="380"/>
      <c r="I275" s="383"/>
      <c r="J275" s="383"/>
      <c r="K275" s="386"/>
      <c r="L275" s="389"/>
      <c r="M275" s="392"/>
      <c r="N275" s="395"/>
      <c r="O275" s="398"/>
      <c r="P275" s="401"/>
      <c r="Q275" s="404"/>
      <c r="R275" s="365"/>
      <c r="S275" s="365"/>
      <c r="T275" s="365"/>
      <c r="U275" s="365"/>
      <c r="V275" s="365"/>
      <c r="W275" s="365"/>
      <c r="X275" s="365"/>
      <c r="Y275" s="365"/>
      <c r="Z275" s="365"/>
      <c r="AA275" s="365"/>
      <c r="AB275" s="365"/>
      <c r="AC275" s="365"/>
      <c r="AD275" s="365"/>
      <c r="AE275" s="325" t="s">
        <v>1008</v>
      </c>
      <c r="AF275" s="216" t="s">
        <v>118</v>
      </c>
      <c r="AG275" s="195" t="s">
        <v>226</v>
      </c>
      <c r="AH275" s="300" t="s">
        <v>18</v>
      </c>
      <c r="AI275" s="317" t="s">
        <v>815</v>
      </c>
      <c r="AJ275" s="220"/>
      <c r="AK275" s="220"/>
      <c r="AL275" s="220"/>
      <c r="AM275" s="220"/>
      <c r="AN275" s="220"/>
      <c r="AO275" s="220"/>
      <c r="AP275" s="171" t="s">
        <v>18</v>
      </c>
      <c r="AQ275" s="194">
        <f>SUM(AT275,AW275,AZ275,BC275,BF275,BI275,BL275)</f>
        <v>0</v>
      </c>
      <c r="AR275" s="196">
        <f>SUM(AT275,AX275,BA275,BD275,BG275,BJ275,BM275)</f>
        <v>15580.836000000001</v>
      </c>
      <c r="AS275" s="194">
        <f>AQ275-AR275</f>
        <v>-15580.836000000001</v>
      </c>
      <c r="AT275" s="315"/>
      <c r="AU275" s="172">
        <v>0</v>
      </c>
      <c r="AV275" s="240"/>
      <c r="AW275" s="311"/>
      <c r="AX275" s="197"/>
      <c r="AY275" s="198">
        <f>AW275-AX275</f>
        <v>0</v>
      </c>
      <c r="AZ275" s="315"/>
      <c r="BA275" s="197"/>
      <c r="BB275" s="198">
        <f>AZ275-BA275</f>
        <v>0</v>
      </c>
      <c r="BC275" s="311"/>
      <c r="BD275" s="197"/>
      <c r="BE275" s="198">
        <f>BC275-BD275</f>
        <v>0</v>
      </c>
      <c r="BF275" s="311"/>
      <c r="BG275" s="197"/>
      <c r="BH275" s="198">
        <f>BF275-BG275</f>
        <v>0</v>
      </c>
      <c r="BI275" s="311"/>
      <c r="BJ275" s="197">
        <v>3474.4659999999999</v>
      </c>
      <c r="BK275" s="198">
        <f>BI275-BJ275</f>
        <v>-3474.4659999999999</v>
      </c>
      <c r="BL275" s="311"/>
      <c r="BM275" s="197">
        <f>12106.37</f>
        <v>12106.37</v>
      </c>
      <c r="BN275" s="194">
        <f>BL275-BM275</f>
        <v>-12106.37</v>
      </c>
      <c r="BO275" s="250">
        <v>0</v>
      </c>
      <c r="BP275" s="362"/>
      <c r="BQ275" s="362"/>
      <c r="BR275" s="362"/>
      <c r="BS275" s="248" t="str">
        <f>AG275 &amp; BO275</f>
        <v>Кредиты0</v>
      </c>
      <c r="BT275" s="362"/>
      <c r="BU275" s="362"/>
      <c r="BV275" s="362"/>
      <c r="BW275" s="362"/>
      <c r="BX275" s="362"/>
      <c r="BY275" s="248" t="str">
        <f>AG275&amp;AH275</f>
        <v>Кредитыда</v>
      </c>
      <c r="BZ275" s="249"/>
    </row>
    <row r="276" spans="3:78" ht="15" customHeight="1">
      <c r="C276" s="305"/>
      <c r="D276" s="368"/>
      <c r="E276" s="371"/>
      <c r="F276" s="374"/>
      <c r="G276" s="377"/>
      <c r="H276" s="380"/>
      <c r="I276" s="383"/>
      <c r="J276" s="383"/>
      <c r="K276" s="386"/>
      <c r="L276" s="389"/>
      <c r="M276" s="392"/>
      <c r="N276" s="396"/>
      <c r="O276" s="399"/>
      <c r="P276" s="402"/>
      <c r="Q276" s="405"/>
      <c r="R276" s="366"/>
      <c r="S276" s="366"/>
      <c r="T276" s="366"/>
      <c r="U276" s="366"/>
      <c r="V276" s="366"/>
      <c r="W276" s="366"/>
      <c r="X276" s="366"/>
      <c r="Y276" s="366"/>
      <c r="Z276" s="366"/>
      <c r="AA276" s="366"/>
      <c r="AB276" s="366"/>
      <c r="AC276" s="366"/>
      <c r="AD276" s="366"/>
      <c r="AE276" s="278" t="s">
        <v>377</v>
      </c>
      <c r="AF276" s="202"/>
      <c r="AG276" s="222" t="s">
        <v>24</v>
      </c>
      <c r="AH276" s="222"/>
      <c r="AI276" s="222"/>
      <c r="AJ276" s="222"/>
      <c r="AK276" s="222"/>
      <c r="AL276" s="222"/>
      <c r="AM276" s="222"/>
      <c r="AN276" s="222"/>
      <c r="AO276" s="222"/>
      <c r="AP276" s="167"/>
      <c r="AQ276" s="168"/>
      <c r="AR276" s="168"/>
      <c r="AS276" s="168"/>
      <c r="AT276" s="168"/>
      <c r="AU276" s="168"/>
      <c r="AV276" s="168"/>
      <c r="AW276" s="168"/>
      <c r="AX276" s="168"/>
      <c r="AY276" s="168"/>
      <c r="AZ276" s="168"/>
      <c r="BA276" s="168"/>
      <c r="BB276" s="168"/>
      <c r="BC276" s="168"/>
      <c r="BD276" s="168"/>
      <c r="BE276" s="168"/>
      <c r="BF276" s="168"/>
      <c r="BG276" s="168"/>
      <c r="BH276" s="168"/>
      <c r="BI276" s="168"/>
      <c r="BJ276" s="168"/>
      <c r="BK276" s="168"/>
      <c r="BL276" s="168"/>
      <c r="BM276" s="168"/>
      <c r="BN276" s="169"/>
      <c r="BO276" s="250"/>
      <c r="BP276" s="362"/>
      <c r="BQ276" s="362"/>
      <c r="BR276" s="362"/>
      <c r="BS276" s="249"/>
      <c r="BT276" s="362"/>
      <c r="BU276" s="362"/>
      <c r="BV276" s="362"/>
      <c r="BW276" s="362"/>
      <c r="BX276" s="362"/>
      <c r="BY276" s="249"/>
    </row>
    <row r="277" spans="3:78" ht="15" customHeight="1" thickBot="1">
      <c r="C277" s="306"/>
      <c r="D277" s="369"/>
      <c r="E277" s="372"/>
      <c r="F277" s="375"/>
      <c r="G277" s="378"/>
      <c r="H277" s="381"/>
      <c r="I277" s="384"/>
      <c r="J277" s="384"/>
      <c r="K277" s="387"/>
      <c r="L277" s="390"/>
      <c r="M277" s="393"/>
      <c r="N277" s="279" t="s">
        <v>378</v>
      </c>
      <c r="O277" s="211"/>
      <c r="P277" s="363" t="s">
        <v>282</v>
      </c>
      <c r="Q277" s="363"/>
      <c r="R277" s="170"/>
      <c r="S277" s="170"/>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5"/>
      <c r="BA277" s="165"/>
      <c r="BB277" s="165"/>
      <c r="BC277" s="165"/>
      <c r="BD277" s="165"/>
      <c r="BE277" s="165"/>
      <c r="BF277" s="165"/>
      <c r="BG277" s="165"/>
      <c r="BH277" s="165"/>
      <c r="BI277" s="165"/>
      <c r="BJ277" s="165"/>
      <c r="BK277" s="165"/>
      <c r="BL277" s="165"/>
      <c r="BM277" s="165"/>
      <c r="BN277" s="166"/>
      <c r="BO277" s="250"/>
      <c r="BP277" s="249"/>
      <c r="BQ277" s="249"/>
      <c r="BR277" s="249"/>
      <c r="BS277" s="249"/>
      <c r="BT277" s="249"/>
      <c r="BU277" s="249"/>
      <c r="BY277" s="249"/>
    </row>
    <row r="278" spans="3:78">
      <c r="C278" s="45"/>
      <c r="D278" s="205"/>
      <c r="E278" s="206" t="s">
        <v>1006</v>
      </c>
      <c r="F278" s="206"/>
      <c r="G278" s="206"/>
      <c r="H278" s="206"/>
      <c r="I278" s="206"/>
      <c r="J278" s="206"/>
      <c r="K278" s="206"/>
      <c r="L278" s="206"/>
      <c r="M278" s="206"/>
      <c r="N278" s="206"/>
      <c r="O278" s="206"/>
      <c r="P278" s="206"/>
      <c r="Q278" s="206"/>
      <c r="R278" s="206"/>
      <c r="S278" s="206"/>
      <c r="T278" s="206"/>
      <c r="U278" s="206"/>
      <c r="V278" s="206"/>
      <c r="W278" s="206"/>
      <c r="X278" s="206"/>
      <c r="Y278" s="206"/>
      <c r="Z278" s="206"/>
      <c r="AA278" s="206"/>
      <c r="AB278" s="206"/>
      <c r="AC278" s="206"/>
      <c r="AD278" s="206"/>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7"/>
      <c r="BL278" s="207"/>
      <c r="BM278" s="207"/>
      <c r="BN278" s="207"/>
      <c r="BO278" s="99"/>
    </row>
    <row r="279" spans="3:78" ht="15.75" customHeight="1">
      <c r="C279" s="45"/>
      <c r="D279" s="109"/>
      <c r="E279" s="110"/>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2"/>
      <c r="BD279" s="110"/>
      <c r="BE279" s="110"/>
      <c r="BF279" s="105"/>
      <c r="BG279" s="105"/>
      <c r="BH279" s="105"/>
      <c r="BI279" s="105"/>
      <c r="BJ279" s="105"/>
      <c r="BK279" s="105"/>
      <c r="BL279" s="105"/>
      <c r="BM279" s="105"/>
      <c r="BN279" s="114"/>
    </row>
    <row r="280" spans="3:78" ht="15" customHeight="1">
      <c r="C280" s="45"/>
      <c r="D280" s="55" t="s">
        <v>164</v>
      </c>
      <c r="E280" s="96"/>
      <c r="F280" s="9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99"/>
    </row>
    <row r="281" spans="3:78" ht="24" customHeight="1">
      <c r="C281" s="45"/>
      <c r="D281" s="427" t="s">
        <v>36</v>
      </c>
      <c r="E281" s="427" t="s">
        <v>195</v>
      </c>
      <c r="F281" s="427" t="s">
        <v>196</v>
      </c>
      <c r="G281" s="433" t="s">
        <v>163</v>
      </c>
      <c r="H281" s="424" t="s">
        <v>314</v>
      </c>
      <c r="I281" s="425"/>
      <c r="J281" s="425"/>
      <c r="K281" s="433" t="s">
        <v>254</v>
      </c>
      <c r="L281" s="424" t="s">
        <v>266</v>
      </c>
      <c r="M281" s="433" t="s">
        <v>267</v>
      </c>
      <c r="N281" s="429" t="s">
        <v>315</v>
      </c>
      <c r="O281" s="430"/>
      <c r="P281" s="424" t="s">
        <v>281</v>
      </c>
      <c r="Q281" s="424" t="s">
        <v>308</v>
      </c>
      <c r="R281" s="424" t="s">
        <v>309</v>
      </c>
      <c r="S281" s="424" t="s">
        <v>310</v>
      </c>
      <c r="T281" s="425"/>
      <c r="U281" s="425"/>
      <c r="V281" s="425"/>
      <c r="W281" s="425"/>
      <c r="X281" s="425"/>
      <c r="Y281" s="425"/>
      <c r="Z281" s="424" t="s">
        <v>314</v>
      </c>
      <c r="AA281" s="425"/>
      <c r="AB281" s="425"/>
      <c r="AC281" s="425"/>
      <c r="AD281" s="425"/>
      <c r="AE281" s="429" t="s">
        <v>316</v>
      </c>
      <c r="AF281" s="430"/>
      <c r="AG281" s="433" t="s">
        <v>161</v>
      </c>
      <c r="AH281" s="424" t="s">
        <v>363</v>
      </c>
      <c r="AI281" s="424" t="s">
        <v>369</v>
      </c>
      <c r="AJ281" s="424" t="s">
        <v>367</v>
      </c>
      <c r="AK281" s="424" t="s">
        <v>368</v>
      </c>
      <c r="AL281" s="424" t="s">
        <v>370</v>
      </c>
      <c r="AM281" s="424" t="s">
        <v>371</v>
      </c>
      <c r="AN281" s="424" t="s">
        <v>372</v>
      </c>
      <c r="AO281" s="424" t="s">
        <v>373</v>
      </c>
      <c r="AP281" s="424" t="s">
        <v>283</v>
      </c>
      <c r="AQ281" s="424" t="s">
        <v>298</v>
      </c>
      <c r="AR281" s="424" t="s">
        <v>344</v>
      </c>
      <c r="AS281" s="424" t="s">
        <v>300</v>
      </c>
      <c r="AT281" s="424" t="s">
        <v>301</v>
      </c>
      <c r="AU281" s="424" t="s">
        <v>388</v>
      </c>
      <c r="AV281" s="424" t="str">
        <f>"Размер средств, исключаемых из НВВ на " &amp; god &amp; " год, в связи с неисполнением ИП"</f>
        <v>Размер средств, исключаемых из НВВ на 2020 год, в связи с неисполнением ИП</v>
      </c>
      <c r="AW281" s="283" t="str">
        <f>"Утверждено на " &amp; god &amp; " (план)"</f>
        <v>Утверждено на 2020 (план)</v>
      </c>
      <c r="AX281" s="283" t="str">
        <f>"Утверждено на " &amp; god &amp; " (корректировка)"</f>
        <v>Утверждено на 2020 (корректировка)</v>
      </c>
      <c r="AY281" s="283" t="str">
        <f>"Утверждено на " &amp; god &amp; " (дельта)"</f>
        <v>Утверждено на 2020 (дельта)</v>
      </c>
      <c r="AZ281" s="283" t="str">
        <f>"Утверждено на " &amp; god+1 &amp; " (план)"</f>
        <v>Утверждено на 2021 (план)</v>
      </c>
      <c r="BA281" s="283" t="str">
        <f>"Утверждено на " &amp; god+1 &amp; " (корректировка)"</f>
        <v>Утверждено на 2021 (корректировка)</v>
      </c>
      <c r="BB281" s="283" t="str">
        <f>"Утверждено на " &amp; god+1 &amp; " (дельта)"</f>
        <v>Утверждено на 2021 (дельта)</v>
      </c>
      <c r="BC281" s="283" t="str">
        <f>"Утверждено на " &amp; god+2 &amp; " (план)"</f>
        <v>Утверждено на 2022 (план)</v>
      </c>
      <c r="BD281" s="283" t="str">
        <f>"Утверждено на " &amp; god+2 &amp; " (корректировка)"</f>
        <v>Утверждено на 2022 (корректировка)</v>
      </c>
      <c r="BE281" s="283" t="str">
        <f>"Утверждено на " &amp; god+2 &amp; " (дельта)"</f>
        <v>Утверждено на 2022 (дельта)</v>
      </c>
      <c r="BF281" s="283" t="str">
        <f>"Утверждено на " &amp; god+3 &amp; " (план)"</f>
        <v>Утверждено на 2023 (план)</v>
      </c>
      <c r="BG281" s="283" t="str">
        <f>"Утверждено на " &amp; god+3 &amp; " (корректировка)"</f>
        <v>Утверждено на 2023 (корректировка)</v>
      </c>
      <c r="BH281" s="283" t="str">
        <f>"Утверждено на " &amp; god+3 &amp; " (дельта)"</f>
        <v>Утверждено на 2023 (дельта)</v>
      </c>
      <c r="BI281" s="283" t="str">
        <f>"Утверждено на " &amp; god+4 &amp; " (план)"</f>
        <v>Утверждено на 2024 (план)</v>
      </c>
      <c r="BJ281" s="283" t="str">
        <f>"Утверждено на " &amp; god+4 &amp; " (корректировка)"</f>
        <v>Утверждено на 2024 (корректировка)</v>
      </c>
      <c r="BK281" s="283" t="str">
        <f>"Утверждено на " &amp; god+4 &amp; " (дельта)"</f>
        <v>Утверждено на 2024 (дельта)</v>
      </c>
      <c r="BL281" s="424" t="str">
        <f>"Утверждено на оставшийся период (план)"</f>
        <v>Утверждено на оставшийся период (план)</v>
      </c>
      <c r="BM281" s="424" t="str">
        <f>"Утверждено на оставшийся период (корректировка)"</f>
        <v>Утверждено на оставшийся период (корректировка)</v>
      </c>
      <c r="BN281" s="424" t="str">
        <f>"Утверждено на оставшийся период (дельта)"</f>
        <v>Утверждено на оставшийся период (дельта)</v>
      </c>
      <c r="BO281" s="99"/>
    </row>
    <row r="282" spans="3:78" ht="24" customHeight="1">
      <c r="C282" s="45"/>
      <c r="D282" s="428"/>
      <c r="E282" s="428"/>
      <c r="F282" s="428"/>
      <c r="G282" s="434"/>
      <c r="H282" s="283" t="s">
        <v>157</v>
      </c>
      <c r="I282" s="283" t="s">
        <v>158</v>
      </c>
      <c r="J282" s="283" t="s">
        <v>159</v>
      </c>
      <c r="K282" s="434"/>
      <c r="L282" s="426"/>
      <c r="M282" s="434"/>
      <c r="N282" s="431"/>
      <c r="O282" s="432"/>
      <c r="P282" s="426"/>
      <c r="Q282" s="426"/>
      <c r="R282" s="426"/>
      <c r="S282" s="283" t="s">
        <v>157</v>
      </c>
      <c r="T282" s="283" t="s">
        <v>158</v>
      </c>
      <c r="U282" s="283" t="s">
        <v>159</v>
      </c>
      <c r="V282" s="283" t="s">
        <v>311</v>
      </c>
      <c r="W282" s="283" t="s">
        <v>159</v>
      </c>
      <c r="X282" s="283" t="s">
        <v>312</v>
      </c>
      <c r="Y282" s="283" t="s">
        <v>313</v>
      </c>
      <c r="Z282" s="283" t="s">
        <v>157</v>
      </c>
      <c r="AA282" s="283" t="s">
        <v>158</v>
      </c>
      <c r="AB282" s="283" t="s">
        <v>159</v>
      </c>
      <c r="AC282" s="283" t="s">
        <v>311</v>
      </c>
      <c r="AD282" s="283" t="s">
        <v>159</v>
      </c>
      <c r="AE282" s="431"/>
      <c r="AF282" s="432"/>
      <c r="AG282" s="434"/>
      <c r="AH282" s="426"/>
      <c r="AI282" s="426"/>
      <c r="AJ282" s="426"/>
      <c r="AK282" s="426"/>
      <c r="AL282" s="426"/>
      <c r="AM282" s="426"/>
      <c r="AN282" s="426"/>
      <c r="AO282" s="426"/>
      <c r="AP282" s="434"/>
      <c r="AQ282" s="426"/>
      <c r="AR282" s="426"/>
      <c r="AS282" s="426"/>
      <c r="AT282" s="426"/>
      <c r="AU282" s="426"/>
      <c r="AV282" s="426"/>
      <c r="AW282" s="283" t="s">
        <v>141</v>
      </c>
      <c r="AX282" s="283" t="s">
        <v>141</v>
      </c>
      <c r="AY282" s="283" t="s">
        <v>141</v>
      </c>
      <c r="AZ282" s="283" t="s">
        <v>141</v>
      </c>
      <c r="BA282" s="283" t="s">
        <v>141</v>
      </c>
      <c r="BB282" s="283" t="s">
        <v>141</v>
      </c>
      <c r="BC282" s="283" t="s">
        <v>141</v>
      </c>
      <c r="BD282" s="283" t="s">
        <v>141</v>
      </c>
      <c r="BE282" s="283" t="s">
        <v>141</v>
      </c>
      <c r="BF282" s="283" t="s">
        <v>141</v>
      </c>
      <c r="BG282" s="283" t="s">
        <v>141</v>
      </c>
      <c r="BH282" s="283" t="s">
        <v>141</v>
      </c>
      <c r="BI282" s="283" t="s">
        <v>141</v>
      </c>
      <c r="BJ282" s="283" t="s">
        <v>141</v>
      </c>
      <c r="BK282" s="283" t="s">
        <v>141</v>
      </c>
      <c r="BL282" s="426"/>
      <c r="BM282" s="426"/>
      <c r="BN282" s="426"/>
      <c r="BO282" s="99"/>
    </row>
    <row r="283" spans="3:78" ht="12.75" customHeight="1" thickBot="1">
      <c r="C283" s="45"/>
      <c r="D283" s="108"/>
      <c r="E283" s="108"/>
      <c r="F283" s="108"/>
      <c r="G283" s="200" t="s">
        <v>141</v>
      </c>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435"/>
      <c r="AF283" s="435"/>
      <c r="AG283" s="435"/>
      <c r="AH283" s="285"/>
      <c r="AI283" s="285"/>
      <c r="AJ283" s="285"/>
      <c r="AK283" s="285"/>
      <c r="AL283" s="285"/>
      <c r="AM283" s="285"/>
      <c r="AN283" s="285"/>
      <c r="AO283" s="285"/>
      <c r="AP283" s="285"/>
      <c r="AQ283" s="101">
        <f>SUMIF($BO284:$BO460,"&lt;&gt;1",AQ284:AQ460)</f>
        <v>485357.98500000016</v>
      </c>
      <c r="AR283" s="101">
        <f>SUMIF($BO284:$BO460,"&lt;&gt;1",AR284:AR460)</f>
        <v>282484.70179999992</v>
      </c>
      <c r="AS283" s="100">
        <f>AQ283-AR283</f>
        <v>202873.28320000024</v>
      </c>
      <c r="AT283" s="101">
        <f>SUMIF($BO284:$BO460,"&lt;&gt;1",AT284:AT460)</f>
        <v>15576.89</v>
      </c>
      <c r="AU283" s="101">
        <f>SUMIF($BO284:$BO460,"&lt;&gt;1",AU284:AU460)</f>
        <v>0</v>
      </c>
      <c r="AV283" s="101">
        <f>SUMIF($BO284:$BO460,"&lt;&gt;1",AV284:AV460)</f>
        <v>0</v>
      </c>
      <c r="AW283" s="101">
        <f>SUMIF($BO284:$BO460,"&lt;&gt;1",AW284:AW460)</f>
        <v>51068.46</v>
      </c>
      <c r="AX283" s="101">
        <f>SUMIF($BO284:$BO460,"&lt;&gt;1",AX284:AX460)</f>
        <v>63254.49</v>
      </c>
      <c r="AY283" s="101">
        <f>AW283-AX283</f>
        <v>-12186.029999999999</v>
      </c>
      <c r="AZ283" s="101">
        <f>SUMIF($BO284:$BO460,"&lt;&gt;1",AZ284:AZ460)</f>
        <v>36237.035000000003</v>
      </c>
      <c r="BA283" s="101">
        <f>SUMIF($BO284:$BO460,"&lt;&gt;1",BA284:BA460)</f>
        <v>64194.4686</v>
      </c>
      <c r="BB283" s="101">
        <f>AZ283-BA283</f>
        <v>-27957.433599999997</v>
      </c>
      <c r="BC283" s="101">
        <f>SUMIF($BO284:$BO460,"&lt;&gt;1",BC284:BC460)</f>
        <v>10314.485000000001</v>
      </c>
      <c r="BD283" s="101">
        <f>SUMIF($BO284:$BO460,"&lt;&gt;1",BD284:BD460)</f>
        <v>48675.175799999997</v>
      </c>
      <c r="BE283" s="101">
        <f>BC283-BD283</f>
        <v>-38360.690799999997</v>
      </c>
      <c r="BF283" s="101">
        <f>SUMIF($BO284:$BO460,"&lt;&gt;1",BF284:BF460)</f>
        <v>36366.845000000001</v>
      </c>
      <c r="BG283" s="101">
        <f>SUMIF($BO284:$BO460,"&lt;&gt;1",BG284:BG460)</f>
        <v>49475.173500000004</v>
      </c>
      <c r="BH283" s="101">
        <f>BF283-BG283</f>
        <v>-13108.328500000003</v>
      </c>
      <c r="BI283" s="101">
        <f>SUMIF($BO284:$BO460,"&lt;&gt;1",BI284:BI460)</f>
        <v>335794.27</v>
      </c>
      <c r="BJ283" s="101">
        <f>SUMIF($BO284:$BO460,"&lt;&gt;1",BJ284:BJ460)</f>
        <v>12254.8439</v>
      </c>
      <c r="BK283" s="101">
        <f>BI283-BJ283</f>
        <v>323539.42610000004</v>
      </c>
      <c r="BL283" s="101">
        <f>SUMIF($BO284:$BO460,"&lt;&gt;1",BL284:BL460)</f>
        <v>0</v>
      </c>
      <c r="BM283" s="101">
        <f>SUMIF($BO284:$BO460,"&lt;&gt;1",BM284:BM460)</f>
        <v>29053.66</v>
      </c>
      <c r="BN283" s="100">
        <f>BL283-BM283</f>
        <v>-29053.66</v>
      </c>
      <c r="BO283" s="99"/>
    </row>
    <row r="284" spans="3:78" s="48" customFormat="1" ht="11.25" hidden="1" customHeight="1">
      <c r="C284" s="45"/>
      <c r="D284" s="98">
        <v>0</v>
      </c>
      <c r="E284" s="98"/>
      <c r="F284" s="98"/>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14"/>
      <c r="BO284" s="99"/>
    </row>
    <row r="285" spans="3:78" ht="11.25" customHeight="1">
      <c r="C285" s="97"/>
      <c r="D285" s="367">
        <v>1</v>
      </c>
      <c r="E285" s="413" t="s">
        <v>199</v>
      </c>
      <c r="F285" s="416" t="s">
        <v>209</v>
      </c>
      <c r="G285" s="419" t="s">
        <v>967</v>
      </c>
      <c r="H285" s="422" t="s">
        <v>825</v>
      </c>
      <c r="I285" s="422" t="s">
        <v>825</v>
      </c>
      <c r="J285" s="422" t="s">
        <v>766</v>
      </c>
      <c r="K285" s="385">
        <v>0</v>
      </c>
      <c r="L285" s="388" t="s">
        <v>273</v>
      </c>
      <c r="M285" s="391">
        <v>0</v>
      </c>
      <c r="N285" s="162"/>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c r="AU285" s="160"/>
      <c r="AV285" s="160"/>
      <c r="AW285" s="160"/>
      <c r="AX285" s="160"/>
      <c r="AY285" s="160"/>
      <c r="AZ285" s="160"/>
      <c r="BA285" s="160"/>
      <c r="BB285" s="160"/>
      <c r="BC285" s="160"/>
      <c r="BD285" s="160"/>
      <c r="BE285" s="160"/>
      <c r="BF285" s="160"/>
      <c r="BG285" s="160"/>
      <c r="BH285" s="160"/>
      <c r="BI285" s="160"/>
      <c r="BJ285" s="160"/>
      <c r="BK285" s="160"/>
      <c r="BL285" s="160"/>
      <c r="BM285" s="160"/>
      <c r="BN285" s="161"/>
      <c r="BO285" s="250"/>
      <c r="BP285" s="249"/>
      <c r="BQ285" s="249"/>
      <c r="BR285" s="249"/>
      <c r="BS285" s="249"/>
      <c r="BT285" s="249"/>
      <c r="BU285" s="249"/>
      <c r="BY285" s="249"/>
    </row>
    <row r="286" spans="3:78" ht="11.25" customHeight="1">
      <c r="C286" s="305"/>
      <c r="D286" s="368"/>
      <c r="E286" s="414"/>
      <c r="F286" s="417"/>
      <c r="G286" s="420"/>
      <c r="H286" s="380"/>
      <c r="I286" s="383"/>
      <c r="J286" s="383"/>
      <c r="K286" s="386"/>
      <c r="L286" s="389"/>
      <c r="M286" s="392"/>
      <c r="N286" s="394"/>
      <c r="O286" s="397">
        <v>1</v>
      </c>
      <c r="P286" s="410" t="s">
        <v>966</v>
      </c>
      <c r="Q286" s="409"/>
      <c r="R286" s="364"/>
      <c r="S286" s="364"/>
      <c r="T286" s="364"/>
      <c r="U286" s="364"/>
      <c r="V286" s="364"/>
      <c r="W286" s="364"/>
      <c r="X286" s="364"/>
      <c r="Y286" s="364"/>
      <c r="Z286" s="364"/>
      <c r="AA286" s="364"/>
      <c r="AB286" s="364"/>
      <c r="AC286" s="364"/>
      <c r="AD286" s="364"/>
      <c r="AE286" s="208"/>
      <c r="AF286" s="219"/>
      <c r="AG286" s="218"/>
      <c r="AH286" s="218"/>
      <c r="AI286" s="218"/>
      <c r="AJ286" s="218"/>
      <c r="AK286" s="218"/>
      <c r="AL286" s="218"/>
      <c r="AM286" s="218"/>
      <c r="AN286" s="218"/>
      <c r="AO286" s="218"/>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4"/>
      <c r="BO286" s="250"/>
      <c r="BP286" s="362"/>
      <c r="BQ286" s="362"/>
      <c r="BR286" s="362"/>
      <c r="BS286" s="249"/>
      <c r="BT286" s="362"/>
      <c r="BU286" s="362"/>
      <c r="BV286" s="362"/>
      <c r="BW286" s="362"/>
      <c r="BX286" s="362"/>
      <c r="BY286" s="249"/>
    </row>
    <row r="287" spans="3:78" ht="22.5" customHeight="1">
      <c r="C287" s="305"/>
      <c r="D287" s="368"/>
      <c r="E287" s="414"/>
      <c r="F287" s="417"/>
      <c r="G287" s="420"/>
      <c r="H287" s="380"/>
      <c r="I287" s="383"/>
      <c r="J287" s="383"/>
      <c r="K287" s="386"/>
      <c r="L287" s="389"/>
      <c r="M287" s="392"/>
      <c r="N287" s="395"/>
      <c r="O287" s="398"/>
      <c r="P287" s="411"/>
      <c r="Q287" s="404"/>
      <c r="R287" s="365"/>
      <c r="S287" s="365"/>
      <c r="T287" s="365"/>
      <c r="U287" s="365"/>
      <c r="V287" s="365"/>
      <c r="W287" s="365"/>
      <c r="X287" s="365"/>
      <c r="Y287" s="365"/>
      <c r="Z287" s="365"/>
      <c r="AA287" s="365"/>
      <c r="AB287" s="365"/>
      <c r="AC287" s="365"/>
      <c r="AD287" s="365"/>
      <c r="AE287" s="192"/>
      <c r="AF287" s="216" t="s">
        <v>268</v>
      </c>
      <c r="AG287" s="297" t="s">
        <v>240</v>
      </c>
      <c r="AH287" s="298" t="s">
        <v>18</v>
      </c>
      <c r="AI287" s="317" t="s">
        <v>815</v>
      </c>
      <c r="AJ287" s="220" t="s">
        <v>530</v>
      </c>
      <c r="AK287" s="220" t="s">
        <v>816</v>
      </c>
      <c r="AL287" s="220" t="s">
        <v>817</v>
      </c>
      <c r="AM287" s="220" t="s">
        <v>818</v>
      </c>
      <c r="AN287" s="220" t="s">
        <v>819</v>
      </c>
      <c r="AO287" s="220" t="s">
        <v>820</v>
      </c>
      <c r="AP287" s="171" t="s">
        <v>18</v>
      </c>
      <c r="AQ287" s="194">
        <f>SUM(AT287,AW287,AZ287,BC287,BF287,BI287,BL287)</f>
        <v>120272.89</v>
      </c>
      <c r="AR287" s="196">
        <f>SUM(AT287,AX287,BA287,BD287,BG287,BJ287,BM287)</f>
        <v>0</v>
      </c>
      <c r="AS287" s="194">
        <f>AQ287-AR287</f>
        <v>120272.89</v>
      </c>
      <c r="AT287" s="315">
        <v>0</v>
      </c>
      <c r="AU287" s="158">
        <v>0</v>
      </c>
      <c r="AV287" s="313"/>
      <c r="AW287" s="311">
        <v>0</v>
      </c>
      <c r="AX287" s="197">
        <v>0</v>
      </c>
      <c r="AY287" s="198"/>
      <c r="AZ287" s="315">
        <v>0</v>
      </c>
      <c r="BA287" s="197">
        <v>0</v>
      </c>
      <c r="BB287" s="198"/>
      <c r="BC287" s="311">
        <v>0</v>
      </c>
      <c r="BD287" s="197">
        <v>0</v>
      </c>
      <c r="BE287" s="198"/>
      <c r="BF287" s="311">
        <v>30068.22</v>
      </c>
      <c r="BG287" s="197"/>
      <c r="BH287" s="198"/>
      <c r="BI287" s="311">
        <v>90204.67</v>
      </c>
      <c r="BJ287" s="197"/>
      <c r="BK287" s="198"/>
      <c r="BL287" s="311"/>
      <c r="BM287" s="313"/>
      <c r="BN287" s="194"/>
      <c r="BO287" s="250">
        <v>0</v>
      </c>
      <c r="BP287" s="362"/>
      <c r="BQ287" s="362"/>
      <c r="BR287" s="362"/>
      <c r="BS287" s="248" t="str">
        <f>AG287 &amp; BO287</f>
        <v>Прибыль направляемая на инвестиции0</v>
      </c>
      <c r="BT287" s="362"/>
      <c r="BU287" s="362"/>
      <c r="BV287" s="362"/>
      <c r="BW287" s="362"/>
      <c r="BX287" s="362"/>
      <c r="BY287" s="248" t="str">
        <f>AG287&amp;AH287</f>
        <v>Прибыль направляемая на инвестициида</v>
      </c>
      <c r="BZ287" s="249">
        <v>90204.67</v>
      </c>
    </row>
    <row r="288" spans="3:78" ht="15" customHeight="1">
      <c r="C288" s="305" t="s">
        <v>941</v>
      </c>
      <c r="D288" s="368"/>
      <c r="E288" s="414"/>
      <c r="F288" s="417"/>
      <c r="G288" s="420"/>
      <c r="H288" s="380"/>
      <c r="I288" s="383"/>
      <c r="J288" s="383"/>
      <c r="K288" s="386"/>
      <c r="L288" s="389"/>
      <c r="M288" s="392"/>
      <c r="N288" s="396"/>
      <c r="O288" s="399"/>
      <c r="P288" s="412"/>
      <c r="Q288" s="405"/>
      <c r="R288" s="366"/>
      <c r="S288" s="366"/>
      <c r="T288" s="366"/>
      <c r="U288" s="366"/>
      <c r="V288" s="366"/>
      <c r="W288" s="366"/>
      <c r="X288" s="366"/>
      <c r="Y288" s="366"/>
      <c r="Z288" s="366"/>
      <c r="AA288" s="366"/>
      <c r="AB288" s="366"/>
      <c r="AC288" s="366"/>
      <c r="AD288" s="366"/>
      <c r="AE288" s="278" t="s">
        <v>377</v>
      </c>
      <c r="AF288" s="202"/>
      <c r="AG288" s="222" t="s">
        <v>24</v>
      </c>
      <c r="AH288" s="222"/>
      <c r="AI288" s="222"/>
      <c r="AJ288" s="222"/>
      <c r="AK288" s="222"/>
      <c r="AL288" s="222"/>
      <c r="AM288" s="222"/>
      <c r="AN288" s="222"/>
      <c r="AO288" s="222"/>
      <c r="AP288" s="167"/>
      <c r="AQ288" s="168"/>
      <c r="AR288" s="168"/>
      <c r="AS288" s="168"/>
      <c r="AT288" s="168"/>
      <c r="AU288" s="168"/>
      <c r="AV288" s="168"/>
      <c r="AW288" s="168"/>
      <c r="AX288" s="168"/>
      <c r="AY288" s="168"/>
      <c r="AZ288" s="168"/>
      <c r="BA288" s="168"/>
      <c r="BB288" s="168"/>
      <c r="BC288" s="168"/>
      <c r="BD288" s="168"/>
      <c r="BE288" s="168"/>
      <c r="BF288" s="168"/>
      <c r="BG288" s="168"/>
      <c r="BH288" s="168"/>
      <c r="BI288" s="168"/>
      <c r="BJ288" s="168"/>
      <c r="BK288" s="168"/>
      <c r="BL288" s="168"/>
      <c r="BM288" s="168"/>
      <c r="BN288" s="169"/>
      <c r="BO288" s="250"/>
      <c r="BP288" s="362"/>
      <c r="BQ288" s="362"/>
      <c r="BR288" s="362"/>
      <c r="BS288" s="249"/>
      <c r="BT288" s="362"/>
      <c r="BU288" s="362"/>
      <c r="BV288" s="362"/>
      <c r="BW288" s="362"/>
      <c r="BX288" s="362"/>
      <c r="BY288" s="249"/>
    </row>
    <row r="289" spans="3:78" ht="15" customHeight="1" thickBot="1">
      <c r="C289" s="306" t="s">
        <v>940</v>
      </c>
      <c r="D289" s="369"/>
      <c r="E289" s="415"/>
      <c r="F289" s="418"/>
      <c r="G289" s="421"/>
      <c r="H289" s="381"/>
      <c r="I289" s="384"/>
      <c r="J289" s="384"/>
      <c r="K289" s="387"/>
      <c r="L289" s="390"/>
      <c r="M289" s="393"/>
      <c r="N289" s="279" t="s">
        <v>378</v>
      </c>
      <c r="O289" s="211"/>
      <c r="P289" s="363" t="s">
        <v>282</v>
      </c>
      <c r="Q289" s="363"/>
      <c r="R289" s="170"/>
      <c r="S289" s="170"/>
      <c r="T289" s="165"/>
      <c r="U289" s="165"/>
      <c r="V289" s="165"/>
      <c r="W289" s="165"/>
      <c r="X289" s="165"/>
      <c r="Y289" s="165"/>
      <c r="Z289" s="165"/>
      <c r="AA289" s="165"/>
      <c r="AB289" s="165"/>
      <c r="AC289" s="165"/>
      <c r="AD289" s="165"/>
      <c r="AE289" s="165"/>
      <c r="AF289" s="165"/>
      <c r="AG289" s="165"/>
      <c r="AH289" s="165"/>
      <c r="AI289" s="165"/>
      <c r="AJ289" s="165"/>
      <c r="AK289" s="165"/>
      <c r="AL289" s="165"/>
      <c r="AM289" s="165"/>
      <c r="AN289" s="165"/>
      <c r="AO289" s="165"/>
      <c r="AP289" s="165"/>
      <c r="AQ289" s="165"/>
      <c r="AR289" s="165"/>
      <c r="AS289" s="165"/>
      <c r="AT289" s="165"/>
      <c r="AU289" s="165"/>
      <c r="AV289" s="165"/>
      <c r="AW289" s="165"/>
      <c r="AX289" s="165"/>
      <c r="AY289" s="165"/>
      <c r="AZ289" s="165"/>
      <c r="BA289" s="165"/>
      <c r="BB289" s="165"/>
      <c r="BC289" s="165"/>
      <c r="BD289" s="165"/>
      <c r="BE289" s="165"/>
      <c r="BF289" s="165"/>
      <c r="BG289" s="165"/>
      <c r="BH289" s="165"/>
      <c r="BI289" s="165"/>
      <c r="BJ289" s="165"/>
      <c r="BK289" s="165"/>
      <c r="BL289" s="165"/>
      <c r="BM289" s="165"/>
      <c r="BN289" s="166"/>
      <c r="BO289" s="250"/>
      <c r="BP289" s="249"/>
      <c r="BQ289" s="249"/>
      <c r="BR289" s="249"/>
      <c r="BS289" s="249"/>
      <c r="BT289" s="249"/>
      <c r="BU289" s="249"/>
      <c r="BY289" s="249"/>
    </row>
    <row r="290" spans="3:78" ht="11.25" customHeight="1">
      <c r="C290" s="97"/>
      <c r="D290" s="367">
        <v>2</v>
      </c>
      <c r="E290" s="413" t="s">
        <v>199</v>
      </c>
      <c r="F290" s="416" t="s">
        <v>209</v>
      </c>
      <c r="G290" s="419" t="s">
        <v>968</v>
      </c>
      <c r="H290" s="422" t="s">
        <v>825</v>
      </c>
      <c r="I290" s="422" t="s">
        <v>825</v>
      </c>
      <c r="J290" s="422" t="s">
        <v>766</v>
      </c>
      <c r="K290" s="385">
        <v>0</v>
      </c>
      <c r="L290" s="388" t="s">
        <v>273</v>
      </c>
      <c r="M290" s="391">
        <v>0</v>
      </c>
      <c r="N290" s="162"/>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0"/>
      <c r="AY290" s="160"/>
      <c r="AZ290" s="160"/>
      <c r="BA290" s="160"/>
      <c r="BB290" s="160"/>
      <c r="BC290" s="160"/>
      <c r="BD290" s="160"/>
      <c r="BE290" s="160"/>
      <c r="BF290" s="160"/>
      <c r="BG290" s="160"/>
      <c r="BH290" s="160"/>
      <c r="BI290" s="160"/>
      <c r="BJ290" s="160"/>
      <c r="BK290" s="160"/>
      <c r="BL290" s="160"/>
      <c r="BM290" s="160"/>
      <c r="BN290" s="161"/>
      <c r="BO290" s="250"/>
      <c r="BP290" s="249"/>
      <c r="BQ290" s="249"/>
      <c r="BR290" s="249"/>
      <c r="BS290" s="249"/>
      <c r="BT290" s="249"/>
      <c r="BU290" s="249"/>
      <c r="BY290" s="249"/>
    </row>
    <row r="291" spans="3:78" ht="11.25" customHeight="1">
      <c r="C291" s="305"/>
      <c r="D291" s="368"/>
      <c r="E291" s="414"/>
      <c r="F291" s="417"/>
      <c r="G291" s="420"/>
      <c r="H291" s="380"/>
      <c r="I291" s="383"/>
      <c r="J291" s="383"/>
      <c r="K291" s="386"/>
      <c r="L291" s="389"/>
      <c r="M291" s="392"/>
      <c r="N291" s="394"/>
      <c r="O291" s="397">
        <v>1</v>
      </c>
      <c r="P291" s="410" t="s">
        <v>966</v>
      </c>
      <c r="Q291" s="409"/>
      <c r="R291" s="364"/>
      <c r="S291" s="364"/>
      <c r="T291" s="364"/>
      <c r="U291" s="364"/>
      <c r="V291" s="364"/>
      <c r="W291" s="364"/>
      <c r="X291" s="364"/>
      <c r="Y291" s="364"/>
      <c r="Z291" s="364"/>
      <c r="AA291" s="364"/>
      <c r="AB291" s="364"/>
      <c r="AC291" s="364"/>
      <c r="AD291" s="364"/>
      <c r="AE291" s="208"/>
      <c r="AF291" s="219"/>
      <c r="AG291" s="218"/>
      <c r="AH291" s="218"/>
      <c r="AI291" s="218"/>
      <c r="AJ291" s="218"/>
      <c r="AK291" s="218"/>
      <c r="AL291" s="218"/>
      <c r="AM291" s="218"/>
      <c r="AN291" s="218"/>
      <c r="AO291" s="218"/>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4"/>
      <c r="BO291" s="250"/>
      <c r="BP291" s="362"/>
      <c r="BQ291" s="362"/>
      <c r="BR291" s="362"/>
      <c r="BS291" s="249"/>
      <c r="BT291" s="362"/>
      <c r="BU291" s="362"/>
      <c r="BV291" s="362"/>
      <c r="BW291" s="362"/>
      <c r="BX291" s="362"/>
      <c r="BY291" s="249"/>
    </row>
    <row r="292" spans="3:78" ht="18" customHeight="1">
      <c r="C292" s="305"/>
      <c r="D292" s="368"/>
      <c r="E292" s="414"/>
      <c r="F292" s="417"/>
      <c r="G292" s="420"/>
      <c r="H292" s="380"/>
      <c r="I292" s="383"/>
      <c r="J292" s="383"/>
      <c r="K292" s="386"/>
      <c r="L292" s="389"/>
      <c r="M292" s="392"/>
      <c r="N292" s="395"/>
      <c r="O292" s="398"/>
      <c r="P292" s="411"/>
      <c r="Q292" s="404"/>
      <c r="R292" s="365"/>
      <c r="S292" s="365"/>
      <c r="T292" s="365"/>
      <c r="U292" s="365"/>
      <c r="V292" s="365"/>
      <c r="W292" s="365"/>
      <c r="X292" s="365"/>
      <c r="Y292" s="365"/>
      <c r="Z292" s="365"/>
      <c r="AA292" s="365"/>
      <c r="AB292" s="365"/>
      <c r="AC292" s="365"/>
      <c r="AD292" s="365"/>
      <c r="AE292" s="192"/>
      <c r="AF292" s="216" t="s">
        <v>268</v>
      </c>
      <c r="AG292" s="297" t="s">
        <v>240</v>
      </c>
      <c r="AH292" s="298" t="s">
        <v>18</v>
      </c>
      <c r="AI292" s="317" t="s">
        <v>815</v>
      </c>
      <c r="AJ292" s="220" t="s">
        <v>530</v>
      </c>
      <c r="AK292" s="220" t="s">
        <v>816</v>
      </c>
      <c r="AL292" s="220" t="s">
        <v>817</v>
      </c>
      <c r="AM292" s="220" t="s">
        <v>818</v>
      </c>
      <c r="AN292" s="220" t="s">
        <v>819</v>
      </c>
      <c r="AO292" s="220" t="s">
        <v>820</v>
      </c>
      <c r="AP292" s="171" t="s">
        <v>18</v>
      </c>
      <c r="AQ292" s="194">
        <f>SUM(AT292,AW292,AZ292,BC292,BF292,BI292,BL292)</f>
        <v>84227.11</v>
      </c>
      <c r="AR292" s="196">
        <f>SUM(AT292,AX292,BA292,BD292,BG292,BJ292,BM292)</f>
        <v>0</v>
      </c>
      <c r="AS292" s="194">
        <f>AQ292-AR292</f>
        <v>84227.11</v>
      </c>
      <c r="AT292" s="315">
        <v>0</v>
      </c>
      <c r="AU292" s="158">
        <v>0</v>
      </c>
      <c r="AV292" s="313"/>
      <c r="AW292" s="311">
        <v>0</v>
      </c>
      <c r="AX292" s="197">
        <v>0</v>
      </c>
      <c r="AY292" s="198"/>
      <c r="AZ292" s="315">
        <v>0</v>
      </c>
      <c r="BA292" s="197">
        <v>0</v>
      </c>
      <c r="BB292" s="198"/>
      <c r="BC292" s="311">
        <v>0</v>
      </c>
      <c r="BD292" s="197">
        <v>0</v>
      </c>
      <c r="BE292" s="198"/>
      <c r="BF292" s="311">
        <v>300</v>
      </c>
      <c r="BG292" s="197"/>
      <c r="BH292" s="198"/>
      <c r="BI292" s="311">
        <v>83927.11</v>
      </c>
      <c r="BJ292" s="197"/>
      <c r="BK292" s="198"/>
      <c r="BL292" s="311"/>
      <c r="BM292" s="313"/>
      <c r="BN292" s="194"/>
      <c r="BO292" s="250">
        <v>0</v>
      </c>
      <c r="BP292" s="362"/>
      <c r="BQ292" s="362"/>
      <c r="BR292" s="362"/>
      <c r="BS292" s="248" t="str">
        <f>AG292 &amp; BO292</f>
        <v>Прибыль направляемая на инвестиции0</v>
      </c>
      <c r="BT292" s="362"/>
      <c r="BU292" s="362"/>
      <c r="BV292" s="362"/>
      <c r="BW292" s="362"/>
      <c r="BX292" s="362"/>
      <c r="BY292" s="248" t="str">
        <f>AG292&amp;AH292</f>
        <v>Прибыль направляемая на инвестициида</v>
      </c>
      <c r="BZ292" s="249">
        <v>83927.11</v>
      </c>
    </row>
    <row r="293" spans="3:78" ht="15" customHeight="1">
      <c r="C293" s="305" t="s">
        <v>941</v>
      </c>
      <c r="D293" s="368"/>
      <c r="E293" s="414"/>
      <c r="F293" s="417"/>
      <c r="G293" s="420"/>
      <c r="H293" s="380"/>
      <c r="I293" s="383"/>
      <c r="J293" s="383"/>
      <c r="K293" s="386"/>
      <c r="L293" s="389"/>
      <c r="M293" s="392"/>
      <c r="N293" s="396"/>
      <c r="O293" s="399"/>
      <c r="P293" s="412"/>
      <c r="Q293" s="405"/>
      <c r="R293" s="366"/>
      <c r="S293" s="366"/>
      <c r="T293" s="366"/>
      <c r="U293" s="366"/>
      <c r="V293" s="366"/>
      <c r="W293" s="366"/>
      <c r="X293" s="366"/>
      <c r="Y293" s="366"/>
      <c r="Z293" s="366"/>
      <c r="AA293" s="366"/>
      <c r="AB293" s="366"/>
      <c r="AC293" s="366"/>
      <c r="AD293" s="366"/>
      <c r="AE293" s="278" t="s">
        <v>377</v>
      </c>
      <c r="AF293" s="202"/>
      <c r="AG293" s="222" t="s">
        <v>24</v>
      </c>
      <c r="AH293" s="222"/>
      <c r="AI293" s="222"/>
      <c r="AJ293" s="222"/>
      <c r="AK293" s="222"/>
      <c r="AL293" s="222"/>
      <c r="AM293" s="222"/>
      <c r="AN293" s="222"/>
      <c r="AO293" s="222"/>
      <c r="AP293" s="167"/>
      <c r="AQ293" s="168"/>
      <c r="AR293" s="168"/>
      <c r="AS293" s="168"/>
      <c r="AT293" s="168"/>
      <c r="AU293" s="168"/>
      <c r="AV293" s="168"/>
      <c r="AW293" s="168"/>
      <c r="AX293" s="168"/>
      <c r="AY293" s="168"/>
      <c r="AZ293" s="168"/>
      <c r="BA293" s="168"/>
      <c r="BB293" s="168"/>
      <c r="BC293" s="168"/>
      <c r="BD293" s="168"/>
      <c r="BE293" s="168"/>
      <c r="BF293" s="168"/>
      <c r="BG293" s="168"/>
      <c r="BH293" s="168"/>
      <c r="BI293" s="168"/>
      <c r="BJ293" s="168"/>
      <c r="BK293" s="168"/>
      <c r="BL293" s="168"/>
      <c r="BM293" s="168"/>
      <c r="BN293" s="169"/>
      <c r="BO293" s="250"/>
      <c r="BP293" s="362"/>
      <c r="BQ293" s="362"/>
      <c r="BR293" s="362"/>
      <c r="BS293" s="249"/>
      <c r="BT293" s="362"/>
      <c r="BU293" s="362"/>
      <c r="BV293" s="362"/>
      <c r="BW293" s="362"/>
      <c r="BX293" s="362"/>
      <c r="BY293" s="249"/>
    </row>
    <row r="294" spans="3:78" ht="15" customHeight="1" thickBot="1">
      <c r="C294" s="306" t="s">
        <v>940</v>
      </c>
      <c r="D294" s="369"/>
      <c r="E294" s="415"/>
      <c r="F294" s="418"/>
      <c r="G294" s="421"/>
      <c r="H294" s="381"/>
      <c r="I294" s="384"/>
      <c r="J294" s="384"/>
      <c r="K294" s="387"/>
      <c r="L294" s="390"/>
      <c r="M294" s="393"/>
      <c r="N294" s="279" t="s">
        <v>378</v>
      </c>
      <c r="O294" s="211"/>
      <c r="P294" s="363" t="s">
        <v>282</v>
      </c>
      <c r="Q294" s="363"/>
      <c r="R294" s="170"/>
      <c r="S294" s="170"/>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5"/>
      <c r="AR294" s="165"/>
      <c r="AS294" s="165"/>
      <c r="AT294" s="165"/>
      <c r="AU294" s="165"/>
      <c r="AV294" s="165"/>
      <c r="AW294" s="165"/>
      <c r="AX294" s="165"/>
      <c r="AY294" s="165"/>
      <c r="AZ294" s="165"/>
      <c r="BA294" s="165"/>
      <c r="BB294" s="165"/>
      <c r="BC294" s="165"/>
      <c r="BD294" s="165"/>
      <c r="BE294" s="165"/>
      <c r="BF294" s="165"/>
      <c r="BG294" s="165"/>
      <c r="BH294" s="165"/>
      <c r="BI294" s="165"/>
      <c r="BJ294" s="165"/>
      <c r="BK294" s="165"/>
      <c r="BL294" s="165"/>
      <c r="BM294" s="165"/>
      <c r="BN294" s="166"/>
      <c r="BO294" s="250"/>
      <c r="BP294" s="249"/>
      <c r="BQ294" s="249"/>
      <c r="BR294" s="249"/>
      <c r="BS294" s="249"/>
      <c r="BT294" s="249"/>
      <c r="BU294" s="249"/>
      <c r="BY294" s="249"/>
    </row>
    <row r="295" spans="3:78" ht="11.25" customHeight="1">
      <c r="C295" s="97"/>
      <c r="D295" s="367">
        <v>3</v>
      </c>
      <c r="E295" s="413" t="s">
        <v>199</v>
      </c>
      <c r="F295" s="416" t="s">
        <v>209</v>
      </c>
      <c r="G295" s="419" t="s">
        <v>969</v>
      </c>
      <c r="H295" s="422" t="s">
        <v>825</v>
      </c>
      <c r="I295" s="422" t="s">
        <v>825</v>
      </c>
      <c r="J295" s="422" t="s">
        <v>766</v>
      </c>
      <c r="K295" s="385">
        <v>2</v>
      </c>
      <c r="L295" s="388" t="s">
        <v>5</v>
      </c>
      <c r="M295" s="391">
        <v>0</v>
      </c>
      <c r="N295" s="162"/>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0"/>
      <c r="BG295" s="160"/>
      <c r="BH295" s="160"/>
      <c r="BI295" s="160"/>
      <c r="BJ295" s="160"/>
      <c r="BK295" s="160"/>
      <c r="BL295" s="160"/>
      <c r="BM295" s="160"/>
      <c r="BN295" s="161"/>
      <c r="BO295" s="250"/>
      <c r="BP295" s="249"/>
      <c r="BQ295" s="249"/>
      <c r="BR295" s="249"/>
      <c r="BS295" s="249"/>
      <c r="BT295" s="249"/>
      <c r="BU295" s="249"/>
      <c r="BY295" s="249"/>
    </row>
    <row r="296" spans="3:78" ht="11.25" customHeight="1">
      <c r="C296" s="305"/>
      <c r="D296" s="368"/>
      <c r="E296" s="414"/>
      <c r="F296" s="417"/>
      <c r="G296" s="420"/>
      <c r="H296" s="380"/>
      <c r="I296" s="383"/>
      <c r="J296" s="383"/>
      <c r="K296" s="386"/>
      <c r="L296" s="389"/>
      <c r="M296" s="392"/>
      <c r="N296" s="394"/>
      <c r="O296" s="397">
        <v>1</v>
      </c>
      <c r="P296" s="410" t="s">
        <v>966</v>
      </c>
      <c r="Q296" s="409"/>
      <c r="R296" s="364"/>
      <c r="S296" s="364"/>
      <c r="T296" s="364"/>
      <c r="U296" s="364"/>
      <c r="V296" s="364"/>
      <c r="W296" s="364"/>
      <c r="X296" s="364"/>
      <c r="Y296" s="364"/>
      <c r="Z296" s="364"/>
      <c r="AA296" s="364"/>
      <c r="AB296" s="364"/>
      <c r="AC296" s="364"/>
      <c r="AD296" s="364"/>
      <c r="AE296" s="208"/>
      <c r="AF296" s="219"/>
      <c r="AG296" s="218"/>
      <c r="AH296" s="218"/>
      <c r="AI296" s="218"/>
      <c r="AJ296" s="218"/>
      <c r="AK296" s="218"/>
      <c r="AL296" s="218"/>
      <c r="AM296" s="218"/>
      <c r="AN296" s="218"/>
      <c r="AO296" s="218"/>
      <c r="AP296" s="163"/>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63"/>
      <c r="BM296" s="163"/>
      <c r="BN296" s="164"/>
      <c r="BO296" s="250"/>
      <c r="BP296" s="362"/>
      <c r="BQ296" s="362"/>
      <c r="BR296" s="362"/>
      <c r="BS296" s="249"/>
      <c r="BT296" s="362"/>
      <c r="BU296" s="362"/>
      <c r="BV296" s="362"/>
      <c r="BW296" s="362"/>
      <c r="BX296" s="362"/>
      <c r="BY296" s="249"/>
    </row>
    <row r="297" spans="3:78" ht="40.5" customHeight="1">
      <c r="C297" s="305"/>
      <c r="D297" s="368"/>
      <c r="E297" s="414"/>
      <c r="F297" s="417"/>
      <c r="G297" s="420"/>
      <c r="H297" s="380"/>
      <c r="I297" s="383"/>
      <c r="J297" s="383"/>
      <c r="K297" s="386"/>
      <c r="L297" s="389"/>
      <c r="M297" s="392"/>
      <c r="N297" s="395"/>
      <c r="O297" s="398"/>
      <c r="P297" s="411"/>
      <c r="Q297" s="404"/>
      <c r="R297" s="365"/>
      <c r="S297" s="365"/>
      <c r="T297" s="365"/>
      <c r="U297" s="365"/>
      <c r="V297" s="365"/>
      <c r="W297" s="365"/>
      <c r="X297" s="365"/>
      <c r="Y297" s="365"/>
      <c r="Z297" s="365"/>
      <c r="AA297" s="365"/>
      <c r="AB297" s="365"/>
      <c r="AC297" s="365"/>
      <c r="AD297" s="365"/>
      <c r="AE297" s="192"/>
      <c r="AF297" s="216" t="s">
        <v>268</v>
      </c>
      <c r="AG297" s="297" t="s">
        <v>240</v>
      </c>
      <c r="AH297" s="298" t="s">
        <v>18</v>
      </c>
      <c r="AI297" s="317" t="s">
        <v>815</v>
      </c>
      <c r="AJ297" s="220" t="s">
        <v>530</v>
      </c>
      <c r="AK297" s="220" t="s">
        <v>816</v>
      </c>
      <c r="AL297" s="220" t="s">
        <v>817</v>
      </c>
      <c r="AM297" s="220" t="s">
        <v>818</v>
      </c>
      <c r="AN297" s="220" t="s">
        <v>819</v>
      </c>
      <c r="AO297" s="220" t="s">
        <v>820</v>
      </c>
      <c r="AP297" s="171" t="s">
        <v>18</v>
      </c>
      <c r="AQ297" s="194">
        <f>SUM(AT297,AW297,AZ297,BC297,BF297,BI297,BL297)</f>
        <v>25083.4</v>
      </c>
      <c r="AR297" s="196">
        <f>SUM(AT297,AX297,BA297,BD297,BG297,BJ297,BM297)</f>
        <v>41366.849300000002</v>
      </c>
      <c r="AS297" s="194">
        <f>AQ297-AR297</f>
        <v>-16283.4493</v>
      </c>
      <c r="AT297" s="315">
        <v>0</v>
      </c>
      <c r="AU297" s="158">
        <v>0</v>
      </c>
      <c r="AV297" s="313"/>
      <c r="AW297" s="311">
        <v>0</v>
      </c>
      <c r="AX297" s="197">
        <v>0</v>
      </c>
      <c r="AY297" s="198"/>
      <c r="AZ297" s="315">
        <v>0</v>
      </c>
      <c r="BA297" s="197">
        <v>20272.613399999998</v>
      </c>
      <c r="BB297" s="198"/>
      <c r="BC297" s="311">
        <v>0</v>
      </c>
      <c r="BD297" s="197">
        <v>21094.2359</v>
      </c>
      <c r="BE297" s="198"/>
      <c r="BF297" s="311">
        <v>0</v>
      </c>
      <c r="BG297" s="197">
        <v>0</v>
      </c>
      <c r="BH297" s="198"/>
      <c r="BI297" s="311">
        <v>25083.4</v>
      </c>
      <c r="BJ297" s="197"/>
      <c r="BK297" s="198"/>
      <c r="BL297" s="311"/>
      <c r="BM297" s="313"/>
      <c r="BN297" s="194"/>
      <c r="BO297" s="250">
        <v>0</v>
      </c>
      <c r="BP297" s="362"/>
      <c r="BQ297" s="362"/>
      <c r="BR297" s="362"/>
      <c r="BS297" s="248" t="str">
        <f>AG297 &amp; BO297</f>
        <v>Прибыль направляемая на инвестиции0</v>
      </c>
      <c r="BT297" s="362"/>
      <c r="BU297" s="362"/>
      <c r="BV297" s="362"/>
      <c r="BW297" s="362"/>
      <c r="BX297" s="362"/>
      <c r="BY297" s="248" t="str">
        <f>AG297&amp;AH297</f>
        <v>Прибыль направляемая на инвестициида</v>
      </c>
      <c r="BZ297" s="249">
        <v>25083.4</v>
      </c>
    </row>
    <row r="298" spans="3:78" ht="15" customHeight="1">
      <c r="C298" s="305" t="s">
        <v>941</v>
      </c>
      <c r="D298" s="368"/>
      <c r="E298" s="414"/>
      <c r="F298" s="417"/>
      <c r="G298" s="420"/>
      <c r="H298" s="380"/>
      <c r="I298" s="383"/>
      <c r="J298" s="383"/>
      <c r="K298" s="386"/>
      <c r="L298" s="389"/>
      <c r="M298" s="392"/>
      <c r="N298" s="396"/>
      <c r="O298" s="399"/>
      <c r="P298" s="412"/>
      <c r="Q298" s="405"/>
      <c r="R298" s="366"/>
      <c r="S298" s="366"/>
      <c r="T298" s="366"/>
      <c r="U298" s="366"/>
      <c r="V298" s="366"/>
      <c r="W298" s="366"/>
      <c r="X298" s="366"/>
      <c r="Y298" s="366"/>
      <c r="Z298" s="366"/>
      <c r="AA298" s="366"/>
      <c r="AB298" s="366"/>
      <c r="AC298" s="366"/>
      <c r="AD298" s="366"/>
      <c r="AE298" s="278" t="s">
        <v>377</v>
      </c>
      <c r="AF298" s="202"/>
      <c r="AG298" s="222" t="s">
        <v>24</v>
      </c>
      <c r="AH298" s="222"/>
      <c r="AI298" s="222"/>
      <c r="AJ298" s="222"/>
      <c r="AK298" s="222"/>
      <c r="AL298" s="222"/>
      <c r="AM298" s="222"/>
      <c r="AN298" s="222"/>
      <c r="AO298" s="222"/>
      <c r="AP298" s="167"/>
      <c r="AQ298" s="168"/>
      <c r="AR298" s="168"/>
      <c r="AS298" s="168"/>
      <c r="AT298" s="168"/>
      <c r="AU298" s="168"/>
      <c r="AV298" s="168"/>
      <c r="AW298" s="168"/>
      <c r="AX298" s="168"/>
      <c r="AY298" s="168"/>
      <c r="AZ298" s="168"/>
      <c r="BA298" s="168"/>
      <c r="BB298" s="168"/>
      <c r="BC298" s="168"/>
      <c r="BD298" s="168"/>
      <c r="BE298" s="168"/>
      <c r="BF298" s="168"/>
      <c r="BG298" s="168"/>
      <c r="BH298" s="168"/>
      <c r="BI298" s="168"/>
      <c r="BJ298" s="168"/>
      <c r="BK298" s="168"/>
      <c r="BL298" s="168"/>
      <c r="BM298" s="168"/>
      <c r="BN298" s="169"/>
      <c r="BO298" s="250"/>
      <c r="BP298" s="362"/>
      <c r="BQ298" s="362"/>
      <c r="BR298" s="362"/>
      <c r="BS298" s="249"/>
      <c r="BT298" s="362"/>
      <c r="BU298" s="362"/>
      <c r="BV298" s="362"/>
      <c r="BW298" s="362"/>
      <c r="BX298" s="362"/>
      <c r="BY298" s="249"/>
    </row>
    <row r="299" spans="3:78" ht="15" customHeight="1" thickBot="1">
      <c r="C299" s="306" t="s">
        <v>940</v>
      </c>
      <c r="D299" s="369"/>
      <c r="E299" s="415"/>
      <c r="F299" s="418"/>
      <c r="G299" s="421"/>
      <c r="H299" s="381"/>
      <c r="I299" s="384"/>
      <c r="J299" s="384"/>
      <c r="K299" s="387"/>
      <c r="L299" s="390"/>
      <c r="M299" s="393"/>
      <c r="N299" s="279" t="s">
        <v>378</v>
      </c>
      <c r="O299" s="211"/>
      <c r="P299" s="363" t="s">
        <v>282</v>
      </c>
      <c r="Q299" s="363"/>
      <c r="R299" s="170"/>
      <c r="S299" s="170"/>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c r="AS299" s="165"/>
      <c r="AT299" s="165"/>
      <c r="AU299" s="165"/>
      <c r="AV299" s="165"/>
      <c r="AW299" s="165"/>
      <c r="AX299" s="165"/>
      <c r="AY299" s="165"/>
      <c r="AZ299" s="165"/>
      <c r="BA299" s="165"/>
      <c r="BB299" s="165"/>
      <c r="BC299" s="165"/>
      <c r="BD299" s="165"/>
      <c r="BE299" s="165"/>
      <c r="BF299" s="165"/>
      <c r="BG299" s="165"/>
      <c r="BH299" s="165"/>
      <c r="BI299" s="165"/>
      <c r="BJ299" s="165"/>
      <c r="BK299" s="165"/>
      <c r="BL299" s="165"/>
      <c r="BM299" s="165"/>
      <c r="BN299" s="166"/>
      <c r="BO299" s="250"/>
      <c r="BP299" s="249"/>
      <c r="BQ299" s="249"/>
      <c r="BR299" s="249"/>
      <c r="BS299" s="249"/>
      <c r="BT299" s="249"/>
      <c r="BU299" s="249"/>
      <c r="BY299" s="249"/>
    </row>
    <row r="300" spans="3:78" ht="11.25" customHeight="1">
      <c r="C300" s="97"/>
      <c r="D300" s="367">
        <v>4</v>
      </c>
      <c r="E300" s="413" t="s">
        <v>199</v>
      </c>
      <c r="F300" s="416" t="s">
        <v>209</v>
      </c>
      <c r="G300" s="419" t="s">
        <v>970</v>
      </c>
      <c r="H300" s="422" t="s">
        <v>825</v>
      </c>
      <c r="I300" s="422" t="s">
        <v>825</v>
      </c>
      <c r="J300" s="422" t="s">
        <v>766</v>
      </c>
      <c r="K300" s="385">
        <v>1</v>
      </c>
      <c r="L300" s="388" t="s">
        <v>6</v>
      </c>
      <c r="M300" s="391">
        <v>0</v>
      </c>
      <c r="N300" s="162"/>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0"/>
      <c r="BG300" s="160"/>
      <c r="BH300" s="160"/>
      <c r="BI300" s="160"/>
      <c r="BJ300" s="160"/>
      <c r="BK300" s="160"/>
      <c r="BL300" s="160"/>
      <c r="BM300" s="160"/>
      <c r="BN300" s="161"/>
      <c r="BO300" s="250"/>
      <c r="BP300" s="249"/>
      <c r="BQ300" s="249"/>
      <c r="BR300" s="249"/>
      <c r="BS300" s="249"/>
      <c r="BT300" s="249"/>
      <c r="BU300" s="249"/>
      <c r="BY300" s="249"/>
    </row>
    <row r="301" spans="3:78" ht="11.25" customHeight="1">
      <c r="C301" s="305"/>
      <c r="D301" s="368"/>
      <c r="E301" s="414"/>
      <c r="F301" s="417"/>
      <c r="G301" s="420"/>
      <c r="H301" s="380"/>
      <c r="I301" s="383"/>
      <c r="J301" s="383"/>
      <c r="K301" s="386"/>
      <c r="L301" s="389"/>
      <c r="M301" s="392"/>
      <c r="N301" s="394"/>
      <c r="O301" s="397">
        <v>1</v>
      </c>
      <c r="P301" s="410" t="s">
        <v>966</v>
      </c>
      <c r="Q301" s="409"/>
      <c r="R301" s="364"/>
      <c r="S301" s="364"/>
      <c r="T301" s="364"/>
      <c r="U301" s="364"/>
      <c r="V301" s="364"/>
      <c r="W301" s="364"/>
      <c r="X301" s="364"/>
      <c r="Y301" s="364"/>
      <c r="Z301" s="364"/>
      <c r="AA301" s="364"/>
      <c r="AB301" s="364"/>
      <c r="AC301" s="364"/>
      <c r="AD301" s="364"/>
      <c r="AE301" s="208"/>
      <c r="AF301" s="219"/>
      <c r="AG301" s="218"/>
      <c r="AH301" s="218"/>
      <c r="AI301" s="218"/>
      <c r="AJ301" s="218"/>
      <c r="AK301" s="218"/>
      <c r="AL301" s="218"/>
      <c r="AM301" s="218"/>
      <c r="AN301" s="218"/>
      <c r="AO301" s="218"/>
      <c r="AP301" s="163"/>
      <c r="AQ301" s="163"/>
      <c r="AR301" s="163"/>
      <c r="AS301" s="163"/>
      <c r="AT301" s="163"/>
      <c r="AU301" s="163"/>
      <c r="AV301" s="163"/>
      <c r="AW301" s="163"/>
      <c r="AX301" s="163"/>
      <c r="AY301" s="163"/>
      <c r="AZ301" s="163"/>
      <c r="BA301" s="163"/>
      <c r="BB301" s="163"/>
      <c r="BC301" s="163"/>
      <c r="BD301" s="163"/>
      <c r="BE301" s="163"/>
      <c r="BF301" s="163"/>
      <c r="BG301" s="163"/>
      <c r="BH301" s="163"/>
      <c r="BI301" s="163"/>
      <c r="BJ301" s="163"/>
      <c r="BK301" s="163"/>
      <c r="BL301" s="163"/>
      <c r="BM301" s="163"/>
      <c r="BN301" s="164"/>
      <c r="BO301" s="250"/>
      <c r="BP301" s="362"/>
      <c r="BQ301" s="362"/>
      <c r="BR301" s="362"/>
      <c r="BS301" s="249"/>
      <c r="BT301" s="362"/>
      <c r="BU301" s="362"/>
      <c r="BV301" s="362"/>
      <c r="BW301" s="362"/>
      <c r="BX301" s="362"/>
      <c r="BY301" s="249"/>
    </row>
    <row r="302" spans="3:78" ht="30" customHeight="1">
      <c r="C302" s="305"/>
      <c r="D302" s="368"/>
      <c r="E302" s="414"/>
      <c r="F302" s="417"/>
      <c r="G302" s="420"/>
      <c r="H302" s="380"/>
      <c r="I302" s="383"/>
      <c r="J302" s="383"/>
      <c r="K302" s="386"/>
      <c r="L302" s="389"/>
      <c r="M302" s="392"/>
      <c r="N302" s="395"/>
      <c r="O302" s="398"/>
      <c r="P302" s="411"/>
      <c r="Q302" s="404"/>
      <c r="R302" s="365"/>
      <c r="S302" s="365"/>
      <c r="T302" s="365"/>
      <c r="U302" s="365"/>
      <c r="V302" s="365"/>
      <c r="W302" s="365"/>
      <c r="X302" s="365"/>
      <c r="Y302" s="365"/>
      <c r="Z302" s="365"/>
      <c r="AA302" s="365"/>
      <c r="AB302" s="365"/>
      <c r="AC302" s="365"/>
      <c r="AD302" s="365"/>
      <c r="AE302" s="192"/>
      <c r="AF302" s="216" t="s">
        <v>268</v>
      </c>
      <c r="AG302" s="304" t="s">
        <v>240</v>
      </c>
      <c r="AH302" s="300" t="s">
        <v>18</v>
      </c>
      <c r="AI302" s="317" t="s">
        <v>815</v>
      </c>
      <c r="AJ302" s="220" t="s">
        <v>530</v>
      </c>
      <c r="AK302" s="220" t="s">
        <v>816</v>
      </c>
      <c r="AL302" s="220" t="s">
        <v>817</v>
      </c>
      <c r="AM302" s="220" t="s">
        <v>818</v>
      </c>
      <c r="AN302" s="220" t="s">
        <v>819</v>
      </c>
      <c r="AO302" s="220" t="s">
        <v>820</v>
      </c>
      <c r="AP302" s="171" t="s">
        <v>18</v>
      </c>
      <c r="AQ302" s="194">
        <f>SUM(AT302,AW302,AZ302,BC302,BF302,BI302,BL302)</f>
        <v>11350.79</v>
      </c>
      <c r="AR302" s="196">
        <f>SUM(AT302,AX302,BA302,BD302,BG302,BJ302,BM302)</f>
        <v>17201.851900000001</v>
      </c>
      <c r="AS302" s="194">
        <f>AQ302-AR302</f>
        <v>-5851.0619000000006</v>
      </c>
      <c r="AT302" s="315">
        <v>0</v>
      </c>
      <c r="AU302" s="172">
        <v>0</v>
      </c>
      <c r="AV302" s="313"/>
      <c r="AW302" s="311">
        <v>0</v>
      </c>
      <c r="AX302" s="197">
        <v>0</v>
      </c>
      <c r="AY302" s="198"/>
      <c r="AZ302" s="315">
        <v>0</v>
      </c>
      <c r="BA302" s="197">
        <v>0</v>
      </c>
      <c r="BB302" s="198"/>
      <c r="BC302" s="311">
        <v>0</v>
      </c>
      <c r="BD302" s="197">
        <v>0</v>
      </c>
      <c r="BE302" s="198"/>
      <c r="BF302" s="311">
        <v>0</v>
      </c>
      <c r="BG302" s="197">
        <v>17201.851900000001</v>
      </c>
      <c r="BH302" s="198"/>
      <c r="BI302" s="311">
        <v>11350.79</v>
      </c>
      <c r="BJ302" s="197"/>
      <c r="BK302" s="198"/>
      <c r="BL302" s="311"/>
      <c r="BM302" s="313"/>
      <c r="BN302" s="194"/>
      <c r="BO302" s="250">
        <v>0</v>
      </c>
      <c r="BP302" s="362"/>
      <c r="BQ302" s="362"/>
      <c r="BR302" s="362"/>
      <c r="BS302" s="248" t="str">
        <f>AG302 &amp; BO302</f>
        <v>Прибыль направляемая на инвестиции0</v>
      </c>
      <c r="BT302" s="362"/>
      <c r="BU302" s="362"/>
      <c r="BV302" s="362"/>
      <c r="BW302" s="362"/>
      <c r="BX302" s="362"/>
      <c r="BY302" s="248" t="str">
        <f>AG302&amp;AH302</f>
        <v>Прибыль направляемая на инвестициида</v>
      </c>
      <c r="BZ302" s="249">
        <v>11350.79</v>
      </c>
    </row>
    <row r="303" spans="3:78" ht="30" customHeight="1">
      <c r="C303" s="305"/>
      <c r="D303" s="368"/>
      <c r="E303" s="414"/>
      <c r="F303" s="417"/>
      <c r="G303" s="420"/>
      <c r="H303" s="380"/>
      <c r="I303" s="383"/>
      <c r="J303" s="383"/>
      <c r="K303" s="386"/>
      <c r="L303" s="389"/>
      <c r="M303" s="392"/>
      <c r="N303" s="395"/>
      <c r="O303" s="398"/>
      <c r="P303" s="411"/>
      <c r="Q303" s="404"/>
      <c r="R303" s="365"/>
      <c r="S303" s="365"/>
      <c r="T303" s="365"/>
      <c r="U303" s="365"/>
      <c r="V303" s="365"/>
      <c r="W303" s="365"/>
      <c r="X303" s="365"/>
      <c r="Y303" s="365"/>
      <c r="Z303" s="365"/>
      <c r="AA303" s="365"/>
      <c r="AB303" s="365"/>
      <c r="AC303" s="365"/>
      <c r="AD303" s="365"/>
      <c r="AE303" s="192"/>
      <c r="AF303" s="216" t="s">
        <v>118</v>
      </c>
      <c r="AG303" s="304" t="s">
        <v>226</v>
      </c>
      <c r="AH303" s="300" t="s">
        <v>18</v>
      </c>
      <c r="AI303" s="317" t="s">
        <v>815</v>
      </c>
      <c r="AJ303" s="220" t="s">
        <v>530</v>
      </c>
      <c r="AK303" s="220" t="s">
        <v>816</v>
      </c>
      <c r="AL303" s="220" t="s">
        <v>817</v>
      </c>
      <c r="AM303" s="220" t="s">
        <v>818</v>
      </c>
      <c r="AN303" s="220" t="s">
        <v>819</v>
      </c>
      <c r="AO303" s="220" t="s">
        <v>820</v>
      </c>
      <c r="AP303" s="171" t="s">
        <v>18</v>
      </c>
      <c r="AQ303" s="194">
        <f>SUM(AT303,AW303,AZ303,BC303,BF303,BI303,BL303)</f>
        <v>5742.22</v>
      </c>
      <c r="AR303" s="196">
        <f>SUM(AT303,AX303,BA303,BD303,BG303,BJ303,BM303)</f>
        <v>0</v>
      </c>
      <c r="AS303" s="194">
        <f>AQ303-AR303</f>
        <v>5742.22</v>
      </c>
      <c r="AT303" s="315">
        <v>0</v>
      </c>
      <c r="AU303" s="172">
        <v>0</v>
      </c>
      <c r="AV303" s="313"/>
      <c r="AW303" s="311">
        <v>0</v>
      </c>
      <c r="AX303" s="197">
        <v>0</v>
      </c>
      <c r="AY303" s="198"/>
      <c r="AZ303" s="315">
        <v>0</v>
      </c>
      <c r="BA303" s="197">
        <v>0</v>
      </c>
      <c r="BB303" s="198"/>
      <c r="BC303" s="311">
        <v>0</v>
      </c>
      <c r="BD303" s="197">
        <v>0</v>
      </c>
      <c r="BE303" s="198"/>
      <c r="BF303" s="311">
        <v>0</v>
      </c>
      <c r="BG303" s="197">
        <v>0</v>
      </c>
      <c r="BH303" s="198"/>
      <c r="BI303" s="311">
        <v>5742.22</v>
      </c>
      <c r="BJ303" s="197"/>
      <c r="BK303" s="198"/>
      <c r="BL303" s="311"/>
      <c r="BM303" s="313"/>
      <c r="BN303" s="194"/>
      <c r="BO303" s="250">
        <v>0</v>
      </c>
      <c r="BP303" s="362"/>
      <c r="BQ303" s="362"/>
      <c r="BR303" s="362"/>
      <c r="BS303" s="248" t="str">
        <f>AG303 &amp; BO303</f>
        <v>Кредиты0</v>
      </c>
      <c r="BT303" s="362"/>
      <c r="BU303" s="362"/>
      <c r="BV303" s="362"/>
      <c r="BW303" s="362"/>
      <c r="BX303" s="362"/>
      <c r="BY303" s="248" t="str">
        <f>AG303&amp;AH303</f>
        <v>Кредитыда</v>
      </c>
      <c r="BZ303" s="249">
        <v>5742.22</v>
      </c>
    </row>
    <row r="304" spans="3:78" ht="34.5" customHeight="1">
      <c r="C304" s="97"/>
      <c r="D304" s="368"/>
      <c r="E304" s="414"/>
      <c r="F304" s="417"/>
      <c r="G304" s="420"/>
      <c r="H304" s="380"/>
      <c r="I304" s="383"/>
      <c r="J304" s="383"/>
      <c r="K304" s="386"/>
      <c r="L304" s="389"/>
      <c r="M304" s="392"/>
      <c r="N304" s="395"/>
      <c r="O304" s="398"/>
      <c r="P304" s="411"/>
      <c r="Q304" s="404"/>
      <c r="R304" s="365"/>
      <c r="S304" s="365"/>
      <c r="T304" s="365"/>
      <c r="U304" s="365"/>
      <c r="V304" s="365"/>
      <c r="W304" s="365"/>
      <c r="X304" s="365"/>
      <c r="Y304" s="365"/>
      <c r="Z304" s="365"/>
      <c r="AA304" s="365"/>
      <c r="AB304" s="365"/>
      <c r="AC304" s="365"/>
      <c r="AD304" s="365"/>
      <c r="AE304" s="325" t="s">
        <v>1008</v>
      </c>
      <c r="AF304" s="216" t="s">
        <v>119</v>
      </c>
      <c r="AG304" s="195" t="s">
        <v>221</v>
      </c>
      <c r="AH304" s="300" t="s">
        <v>18</v>
      </c>
      <c r="AI304" s="317" t="s">
        <v>815</v>
      </c>
      <c r="AJ304" s="220"/>
      <c r="AK304" s="220"/>
      <c r="AL304" s="220"/>
      <c r="AM304" s="220"/>
      <c r="AN304" s="220"/>
      <c r="AO304" s="220"/>
      <c r="AP304" s="171" t="s">
        <v>18</v>
      </c>
      <c r="AQ304" s="194">
        <f>SUM(AT304,AW304,AZ304,BC304,BF304,BI304,BL304)</f>
        <v>0</v>
      </c>
      <c r="AR304" s="196">
        <f>SUM(AT304,AX304,BA304,BD304,BG304,BJ304,BM304)</f>
        <v>2573.5100000000002</v>
      </c>
      <c r="AS304" s="194">
        <f>AQ304-AR304</f>
        <v>-2573.5100000000002</v>
      </c>
      <c r="AT304" s="315"/>
      <c r="AU304" s="172">
        <v>0</v>
      </c>
      <c r="AV304" s="240"/>
      <c r="AW304" s="311"/>
      <c r="AX304" s="197"/>
      <c r="AY304" s="198">
        <f>AW304-AX304</f>
        <v>0</v>
      </c>
      <c r="AZ304" s="315"/>
      <c r="BA304" s="197"/>
      <c r="BB304" s="198">
        <f>AZ304-BA304</f>
        <v>0</v>
      </c>
      <c r="BC304" s="311"/>
      <c r="BD304" s="197"/>
      <c r="BE304" s="198">
        <f>BC304-BD304</f>
        <v>0</v>
      </c>
      <c r="BF304" s="311"/>
      <c r="BG304" s="197">
        <v>2573.5100000000002</v>
      </c>
      <c r="BH304" s="198">
        <f>BF304-BG304</f>
        <v>-2573.5100000000002</v>
      </c>
      <c r="BI304" s="311"/>
      <c r="BJ304" s="197"/>
      <c r="BK304" s="198">
        <f>BI304-BJ304</f>
        <v>0</v>
      </c>
      <c r="BL304" s="311"/>
      <c r="BM304" s="313"/>
      <c r="BN304" s="194">
        <f>BL304-BM304</f>
        <v>0</v>
      </c>
      <c r="BO304" s="250">
        <v>0</v>
      </c>
      <c r="BP304" s="362"/>
      <c r="BQ304" s="362"/>
      <c r="BR304" s="362"/>
      <c r="BS304" s="248" t="str">
        <f>AG304 &amp; BO304</f>
        <v>Амортизационные отчисления0</v>
      </c>
      <c r="BT304" s="362"/>
      <c r="BU304" s="362"/>
      <c r="BV304" s="362"/>
      <c r="BW304" s="362"/>
      <c r="BX304" s="362"/>
      <c r="BY304" s="248" t="str">
        <f>AG304&amp;AH304</f>
        <v>Амортизационные отчисленияда</v>
      </c>
      <c r="BZ304" s="249"/>
    </row>
    <row r="305" spans="3:78" ht="15" customHeight="1">
      <c r="C305" s="305" t="s">
        <v>941</v>
      </c>
      <c r="D305" s="368"/>
      <c r="E305" s="414"/>
      <c r="F305" s="417"/>
      <c r="G305" s="420"/>
      <c r="H305" s="380"/>
      <c r="I305" s="383"/>
      <c r="J305" s="383"/>
      <c r="K305" s="386"/>
      <c r="L305" s="389"/>
      <c r="M305" s="392"/>
      <c r="N305" s="396"/>
      <c r="O305" s="399"/>
      <c r="P305" s="412"/>
      <c r="Q305" s="405"/>
      <c r="R305" s="366"/>
      <c r="S305" s="366"/>
      <c r="T305" s="366"/>
      <c r="U305" s="366"/>
      <c r="V305" s="366"/>
      <c r="W305" s="366"/>
      <c r="X305" s="366"/>
      <c r="Y305" s="366"/>
      <c r="Z305" s="366"/>
      <c r="AA305" s="366"/>
      <c r="AB305" s="366"/>
      <c r="AC305" s="366"/>
      <c r="AD305" s="366"/>
      <c r="AE305" s="278" t="s">
        <v>377</v>
      </c>
      <c r="AF305" s="202"/>
      <c r="AG305" s="222" t="s">
        <v>24</v>
      </c>
      <c r="AH305" s="222"/>
      <c r="AI305" s="222"/>
      <c r="AJ305" s="222"/>
      <c r="AK305" s="222"/>
      <c r="AL305" s="222"/>
      <c r="AM305" s="222"/>
      <c r="AN305" s="222"/>
      <c r="AO305" s="222"/>
      <c r="AP305" s="167"/>
      <c r="AQ305" s="168"/>
      <c r="AR305" s="168"/>
      <c r="AS305" s="168"/>
      <c r="AT305" s="168"/>
      <c r="AU305" s="168"/>
      <c r="AV305" s="168"/>
      <c r="AW305" s="168"/>
      <c r="AX305" s="168"/>
      <c r="AY305" s="168"/>
      <c r="AZ305" s="168"/>
      <c r="BA305" s="168"/>
      <c r="BB305" s="168"/>
      <c r="BC305" s="168"/>
      <c r="BD305" s="168"/>
      <c r="BE305" s="168"/>
      <c r="BF305" s="168"/>
      <c r="BG305" s="168"/>
      <c r="BH305" s="168"/>
      <c r="BI305" s="168"/>
      <c r="BJ305" s="168"/>
      <c r="BK305" s="168"/>
      <c r="BL305" s="168"/>
      <c r="BM305" s="168"/>
      <c r="BN305" s="169"/>
      <c r="BO305" s="250"/>
      <c r="BP305" s="362"/>
      <c r="BQ305" s="362"/>
      <c r="BR305" s="362"/>
      <c r="BS305" s="249"/>
      <c r="BT305" s="362"/>
      <c r="BU305" s="362"/>
      <c r="BV305" s="362"/>
      <c r="BW305" s="362"/>
      <c r="BX305" s="362"/>
      <c r="BY305" s="249"/>
    </row>
    <row r="306" spans="3:78" ht="15" customHeight="1" thickBot="1">
      <c r="C306" s="306" t="s">
        <v>940</v>
      </c>
      <c r="D306" s="369"/>
      <c r="E306" s="415"/>
      <c r="F306" s="418"/>
      <c r="G306" s="421"/>
      <c r="H306" s="381"/>
      <c r="I306" s="384"/>
      <c r="J306" s="384"/>
      <c r="K306" s="387"/>
      <c r="L306" s="390"/>
      <c r="M306" s="393"/>
      <c r="N306" s="279" t="s">
        <v>378</v>
      </c>
      <c r="O306" s="211"/>
      <c r="P306" s="363" t="s">
        <v>282</v>
      </c>
      <c r="Q306" s="363"/>
      <c r="R306" s="170"/>
      <c r="S306" s="170"/>
      <c r="T306" s="165"/>
      <c r="U306" s="165"/>
      <c r="V306" s="165"/>
      <c r="W306" s="165"/>
      <c r="X306" s="165"/>
      <c r="Y306" s="165"/>
      <c r="Z306" s="165"/>
      <c r="AA306" s="165"/>
      <c r="AB306" s="165"/>
      <c r="AC306" s="165"/>
      <c r="AD306" s="165"/>
      <c r="AE306" s="165"/>
      <c r="AF306" s="165"/>
      <c r="AG306" s="165"/>
      <c r="AH306" s="165"/>
      <c r="AI306" s="165"/>
      <c r="AJ306" s="165"/>
      <c r="AK306" s="165"/>
      <c r="AL306" s="165"/>
      <c r="AM306" s="165"/>
      <c r="AN306" s="165"/>
      <c r="AO306" s="165"/>
      <c r="AP306" s="165"/>
      <c r="AQ306" s="165"/>
      <c r="AR306" s="165"/>
      <c r="AS306" s="165"/>
      <c r="AT306" s="165"/>
      <c r="AU306" s="165"/>
      <c r="AV306" s="165"/>
      <c r="AW306" s="165"/>
      <c r="AX306" s="165"/>
      <c r="AY306" s="165"/>
      <c r="AZ306" s="165"/>
      <c r="BA306" s="165"/>
      <c r="BB306" s="165"/>
      <c r="BC306" s="165"/>
      <c r="BD306" s="165"/>
      <c r="BE306" s="165"/>
      <c r="BF306" s="165"/>
      <c r="BG306" s="165"/>
      <c r="BH306" s="165"/>
      <c r="BI306" s="165"/>
      <c r="BJ306" s="165"/>
      <c r="BK306" s="165"/>
      <c r="BL306" s="165"/>
      <c r="BM306" s="165"/>
      <c r="BN306" s="166"/>
      <c r="BO306" s="250"/>
      <c r="BP306" s="249"/>
      <c r="BQ306" s="249"/>
      <c r="BR306" s="249"/>
      <c r="BS306" s="249"/>
      <c r="BT306" s="249"/>
      <c r="BU306" s="249"/>
      <c r="BY306" s="249"/>
    </row>
    <row r="307" spans="3:78" ht="11.25" customHeight="1">
      <c r="C307" s="97"/>
      <c r="D307" s="367">
        <v>5</v>
      </c>
      <c r="E307" s="413" t="s">
        <v>199</v>
      </c>
      <c r="F307" s="416" t="s">
        <v>209</v>
      </c>
      <c r="G307" s="419" t="s">
        <v>971</v>
      </c>
      <c r="H307" s="422" t="s">
        <v>825</v>
      </c>
      <c r="I307" s="422" t="s">
        <v>825</v>
      </c>
      <c r="J307" s="422" t="s">
        <v>766</v>
      </c>
      <c r="K307" s="385">
        <v>1</v>
      </c>
      <c r="L307" s="423">
        <v>2023</v>
      </c>
      <c r="M307" s="391">
        <v>0</v>
      </c>
      <c r="N307" s="162"/>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0"/>
      <c r="AY307" s="160"/>
      <c r="AZ307" s="160"/>
      <c r="BA307" s="160"/>
      <c r="BB307" s="160"/>
      <c r="BC307" s="160"/>
      <c r="BD307" s="160"/>
      <c r="BE307" s="160"/>
      <c r="BF307" s="160"/>
      <c r="BG307" s="160"/>
      <c r="BH307" s="160"/>
      <c r="BI307" s="160"/>
      <c r="BJ307" s="160"/>
      <c r="BK307" s="160"/>
      <c r="BL307" s="160"/>
      <c r="BM307" s="160"/>
      <c r="BN307" s="161"/>
      <c r="BO307" s="250"/>
      <c r="BP307" s="249"/>
      <c r="BQ307" s="249"/>
      <c r="BR307" s="249"/>
      <c r="BS307" s="249"/>
      <c r="BT307" s="249"/>
      <c r="BU307" s="249"/>
      <c r="BY307" s="249"/>
    </row>
    <row r="308" spans="3:78" ht="11.25" customHeight="1">
      <c r="C308" s="305"/>
      <c r="D308" s="368"/>
      <c r="E308" s="414"/>
      <c r="F308" s="417"/>
      <c r="G308" s="420"/>
      <c r="H308" s="380"/>
      <c r="I308" s="383"/>
      <c r="J308" s="383"/>
      <c r="K308" s="386"/>
      <c r="L308" s="389"/>
      <c r="M308" s="392"/>
      <c r="N308" s="394"/>
      <c r="O308" s="397">
        <v>1</v>
      </c>
      <c r="P308" s="410" t="s">
        <v>966</v>
      </c>
      <c r="Q308" s="409"/>
      <c r="R308" s="364"/>
      <c r="S308" s="364"/>
      <c r="T308" s="364"/>
      <c r="U308" s="364"/>
      <c r="V308" s="364"/>
      <c r="W308" s="364"/>
      <c r="X308" s="364"/>
      <c r="Y308" s="364"/>
      <c r="Z308" s="364"/>
      <c r="AA308" s="364"/>
      <c r="AB308" s="364"/>
      <c r="AC308" s="364"/>
      <c r="AD308" s="364"/>
      <c r="AE308" s="208"/>
      <c r="AF308" s="219"/>
      <c r="AG308" s="218"/>
      <c r="AH308" s="218"/>
      <c r="AI308" s="218"/>
      <c r="AJ308" s="218"/>
      <c r="AK308" s="218"/>
      <c r="AL308" s="218"/>
      <c r="AM308" s="218"/>
      <c r="AN308" s="218"/>
      <c r="AO308" s="218"/>
      <c r="AP308" s="163"/>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63"/>
      <c r="BM308" s="163"/>
      <c r="BN308" s="164"/>
      <c r="BO308" s="250"/>
      <c r="BP308" s="362"/>
      <c r="BQ308" s="362"/>
      <c r="BR308" s="362"/>
      <c r="BS308" s="249"/>
      <c r="BT308" s="362"/>
      <c r="BU308" s="362"/>
      <c r="BV308" s="362"/>
      <c r="BW308" s="362"/>
      <c r="BX308" s="362"/>
      <c r="BY308" s="249"/>
    </row>
    <row r="309" spans="3:78" ht="21" customHeight="1">
      <c r="C309" s="305"/>
      <c r="D309" s="368"/>
      <c r="E309" s="414"/>
      <c r="F309" s="417"/>
      <c r="G309" s="420"/>
      <c r="H309" s="380"/>
      <c r="I309" s="383"/>
      <c r="J309" s="383"/>
      <c r="K309" s="386"/>
      <c r="L309" s="389"/>
      <c r="M309" s="392"/>
      <c r="N309" s="395"/>
      <c r="O309" s="398"/>
      <c r="P309" s="411"/>
      <c r="Q309" s="404"/>
      <c r="R309" s="365"/>
      <c r="S309" s="365"/>
      <c r="T309" s="365"/>
      <c r="U309" s="365"/>
      <c r="V309" s="365"/>
      <c r="W309" s="365"/>
      <c r="X309" s="365"/>
      <c r="Y309" s="365"/>
      <c r="Z309" s="365"/>
      <c r="AA309" s="365"/>
      <c r="AB309" s="365"/>
      <c r="AC309" s="365"/>
      <c r="AD309" s="365"/>
      <c r="AE309" s="192"/>
      <c r="AF309" s="216" t="s">
        <v>268</v>
      </c>
      <c r="AG309" s="304" t="s">
        <v>240</v>
      </c>
      <c r="AH309" s="300" t="s">
        <v>18</v>
      </c>
      <c r="AI309" s="317" t="s">
        <v>815</v>
      </c>
      <c r="AJ309" s="220" t="s">
        <v>530</v>
      </c>
      <c r="AK309" s="220" t="s">
        <v>816</v>
      </c>
      <c r="AL309" s="220" t="s">
        <v>817</v>
      </c>
      <c r="AM309" s="220" t="s">
        <v>818</v>
      </c>
      <c r="AN309" s="220" t="s">
        <v>819</v>
      </c>
      <c r="AO309" s="220" t="s">
        <v>820</v>
      </c>
      <c r="AP309" s="171" t="s">
        <v>18</v>
      </c>
      <c r="AQ309" s="194">
        <f>SUM(AT309,AW309,AZ309,BC309,BF309,BI309,BL309)</f>
        <v>5998.625</v>
      </c>
      <c r="AR309" s="196">
        <f>SUM(AT309,AX309,BA309,BD309,BG309,BJ309,BM309)</f>
        <v>8140.1855999999998</v>
      </c>
      <c r="AS309" s="194">
        <f>AQ309-AR309</f>
        <v>-2141.5605999999998</v>
      </c>
      <c r="AT309" s="315">
        <v>0</v>
      </c>
      <c r="AU309" s="172">
        <v>0</v>
      </c>
      <c r="AV309" s="313"/>
      <c r="AW309" s="311">
        <v>0</v>
      </c>
      <c r="AX309" s="197">
        <v>0</v>
      </c>
      <c r="AY309" s="198"/>
      <c r="AZ309" s="315">
        <v>0</v>
      </c>
      <c r="BA309" s="197">
        <v>0</v>
      </c>
      <c r="BB309" s="198"/>
      <c r="BC309" s="311">
        <v>5998.625</v>
      </c>
      <c r="BD309" s="197"/>
      <c r="BE309" s="198"/>
      <c r="BF309" s="311">
        <v>0</v>
      </c>
      <c r="BG309" s="197">
        <v>8140.1855999999998</v>
      </c>
      <c r="BH309" s="198"/>
      <c r="BI309" s="311">
        <v>0</v>
      </c>
      <c r="BJ309" s="197">
        <v>0</v>
      </c>
      <c r="BK309" s="198"/>
      <c r="BL309" s="311"/>
      <c r="BM309" s="313"/>
      <c r="BN309" s="194"/>
      <c r="BO309" s="250">
        <v>0</v>
      </c>
      <c r="BP309" s="362"/>
      <c r="BQ309" s="362"/>
      <c r="BR309" s="362"/>
      <c r="BS309" s="248" t="str">
        <f>AG309 &amp; BO309</f>
        <v>Прибыль направляемая на инвестиции0</v>
      </c>
      <c r="BT309" s="362"/>
      <c r="BU309" s="362"/>
      <c r="BV309" s="362"/>
      <c r="BW309" s="362"/>
      <c r="BX309" s="362"/>
      <c r="BY309" s="248" t="str">
        <f>AG309&amp;AH309</f>
        <v>Прибыль направляемая на инвестициида</v>
      </c>
      <c r="BZ309" s="249">
        <v>0</v>
      </c>
    </row>
    <row r="310" spans="3:78" ht="21" customHeight="1">
      <c r="C310" s="305"/>
      <c r="D310" s="368"/>
      <c r="E310" s="414"/>
      <c r="F310" s="417"/>
      <c r="G310" s="420"/>
      <c r="H310" s="380"/>
      <c r="I310" s="383"/>
      <c r="J310" s="383"/>
      <c r="K310" s="386"/>
      <c r="L310" s="389"/>
      <c r="M310" s="392"/>
      <c r="N310" s="395"/>
      <c r="O310" s="398"/>
      <c r="P310" s="411"/>
      <c r="Q310" s="404"/>
      <c r="R310" s="365"/>
      <c r="S310" s="365"/>
      <c r="T310" s="365"/>
      <c r="U310" s="365"/>
      <c r="V310" s="365"/>
      <c r="W310" s="365"/>
      <c r="X310" s="365"/>
      <c r="Y310" s="365"/>
      <c r="Z310" s="365"/>
      <c r="AA310" s="365"/>
      <c r="AB310" s="365"/>
      <c r="AC310" s="365"/>
      <c r="AD310" s="365"/>
      <c r="AE310" s="192"/>
      <c r="AF310" s="216" t="s">
        <v>118</v>
      </c>
      <c r="AG310" s="304" t="s">
        <v>221</v>
      </c>
      <c r="AH310" s="300" t="s">
        <v>18</v>
      </c>
      <c r="AI310" s="317" t="s">
        <v>815</v>
      </c>
      <c r="AJ310" s="220" t="s">
        <v>530</v>
      </c>
      <c r="AK310" s="220" t="s">
        <v>816</v>
      </c>
      <c r="AL310" s="220" t="s">
        <v>817</v>
      </c>
      <c r="AM310" s="220" t="s">
        <v>818</v>
      </c>
      <c r="AN310" s="220" t="s">
        <v>819</v>
      </c>
      <c r="AO310" s="220" t="s">
        <v>820</v>
      </c>
      <c r="AP310" s="171" t="s">
        <v>18</v>
      </c>
      <c r="AQ310" s="194">
        <f>SUM(AT310,AW310,AZ310,BC310,BF310,BI310,BL310)</f>
        <v>5998.625</v>
      </c>
      <c r="AR310" s="196">
        <f>SUM(AT310,AX310,BA310,BD310,BG310,BJ310,BM310)</f>
        <v>0</v>
      </c>
      <c r="AS310" s="194">
        <f>AQ310-AR310</f>
        <v>5998.625</v>
      </c>
      <c r="AT310" s="315">
        <v>0</v>
      </c>
      <c r="AU310" s="172">
        <v>0</v>
      </c>
      <c r="AV310" s="313"/>
      <c r="AW310" s="311">
        <v>0</v>
      </c>
      <c r="AX310" s="197">
        <v>0</v>
      </c>
      <c r="AY310" s="198"/>
      <c r="AZ310" s="315">
        <v>0</v>
      </c>
      <c r="BA310" s="197">
        <v>0</v>
      </c>
      <c r="BB310" s="198"/>
      <c r="BC310" s="311">
        <v>0</v>
      </c>
      <c r="BD310" s="197">
        <v>0</v>
      </c>
      <c r="BE310" s="198"/>
      <c r="BF310" s="311">
        <v>5998.625</v>
      </c>
      <c r="BG310" s="197"/>
      <c r="BH310" s="198"/>
      <c r="BI310" s="311">
        <v>0</v>
      </c>
      <c r="BJ310" s="197">
        <v>0</v>
      </c>
      <c r="BK310" s="198"/>
      <c r="BL310" s="311"/>
      <c r="BM310" s="313"/>
      <c r="BN310" s="194"/>
      <c r="BO310" s="250">
        <v>0</v>
      </c>
      <c r="BP310" s="362"/>
      <c r="BQ310" s="362"/>
      <c r="BR310" s="362"/>
      <c r="BS310" s="248" t="str">
        <f>AG310 &amp; BO310</f>
        <v>Амортизационные отчисления0</v>
      </c>
      <c r="BT310" s="362"/>
      <c r="BU310" s="362"/>
      <c r="BV310" s="362"/>
      <c r="BW310" s="362"/>
      <c r="BX310" s="362"/>
      <c r="BY310" s="248" t="str">
        <f>AG310&amp;AH310</f>
        <v>Амортизационные отчисленияда</v>
      </c>
      <c r="BZ310" s="249">
        <v>0</v>
      </c>
    </row>
    <row r="311" spans="3:78" ht="15" customHeight="1">
      <c r="C311" s="305" t="s">
        <v>941</v>
      </c>
      <c r="D311" s="368"/>
      <c r="E311" s="414"/>
      <c r="F311" s="417"/>
      <c r="G311" s="420"/>
      <c r="H311" s="380"/>
      <c r="I311" s="383"/>
      <c r="J311" s="383"/>
      <c r="K311" s="386"/>
      <c r="L311" s="389"/>
      <c r="M311" s="392"/>
      <c r="N311" s="396"/>
      <c r="O311" s="399"/>
      <c r="P311" s="412"/>
      <c r="Q311" s="405"/>
      <c r="R311" s="366"/>
      <c r="S311" s="366"/>
      <c r="T311" s="366"/>
      <c r="U311" s="366"/>
      <c r="V311" s="366"/>
      <c r="W311" s="366"/>
      <c r="X311" s="366"/>
      <c r="Y311" s="366"/>
      <c r="Z311" s="366"/>
      <c r="AA311" s="366"/>
      <c r="AB311" s="366"/>
      <c r="AC311" s="366"/>
      <c r="AD311" s="366"/>
      <c r="AE311" s="278" t="s">
        <v>377</v>
      </c>
      <c r="AF311" s="202"/>
      <c r="AG311" s="222" t="s">
        <v>24</v>
      </c>
      <c r="AH311" s="222"/>
      <c r="AI311" s="222"/>
      <c r="AJ311" s="222"/>
      <c r="AK311" s="222"/>
      <c r="AL311" s="222"/>
      <c r="AM311" s="222"/>
      <c r="AN311" s="222"/>
      <c r="AO311" s="222"/>
      <c r="AP311" s="167"/>
      <c r="AQ311" s="168"/>
      <c r="AR311" s="168"/>
      <c r="AS311" s="168"/>
      <c r="AT311" s="168"/>
      <c r="AU311" s="168"/>
      <c r="AV311" s="168"/>
      <c r="AW311" s="168"/>
      <c r="AX311" s="168"/>
      <c r="AY311" s="168"/>
      <c r="AZ311" s="168"/>
      <c r="BA311" s="168"/>
      <c r="BB311" s="168"/>
      <c r="BC311" s="168"/>
      <c r="BD311" s="168"/>
      <c r="BE311" s="168"/>
      <c r="BF311" s="168"/>
      <c r="BG311" s="168"/>
      <c r="BH311" s="168"/>
      <c r="BI311" s="168"/>
      <c r="BJ311" s="168"/>
      <c r="BK311" s="168"/>
      <c r="BL311" s="168"/>
      <c r="BM311" s="168"/>
      <c r="BN311" s="169"/>
      <c r="BO311" s="250"/>
      <c r="BP311" s="362"/>
      <c r="BQ311" s="362"/>
      <c r="BR311" s="362"/>
      <c r="BS311" s="249"/>
      <c r="BT311" s="362"/>
      <c r="BU311" s="362"/>
      <c r="BV311" s="362"/>
      <c r="BW311" s="362"/>
      <c r="BX311" s="362"/>
      <c r="BY311" s="249"/>
    </row>
    <row r="312" spans="3:78" ht="15" customHeight="1" thickBot="1">
      <c r="C312" s="306" t="s">
        <v>940</v>
      </c>
      <c r="D312" s="369"/>
      <c r="E312" s="415"/>
      <c r="F312" s="418"/>
      <c r="G312" s="421"/>
      <c r="H312" s="381"/>
      <c r="I312" s="384"/>
      <c r="J312" s="384"/>
      <c r="K312" s="387"/>
      <c r="L312" s="390"/>
      <c r="M312" s="393"/>
      <c r="N312" s="279" t="s">
        <v>378</v>
      </c>
      <c r="O312" s="211"/>
      <c r="P312" s="363" t="s">
        <v>282</v>
      </c>
      <c r="Q312" s="363"/>
      <c r="R312" s="170"/>
      <c r="S312" s="170"/>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c r="AS312" s="165"/>
      <c r="AT312" s="165"/>
      <c r="AU312" s="165"/>
      <c r="AV312" s="165"/>
      <c r="AW312" s="165"/>
      <c r="AX312" s="165"/>
      <c r="AY312" s="165"/>
      <c r="AZ312" s="165"/>
      <c r="BA312" s="165"/>
      <c r="BB312" s="165"/>
      <c r="BC312" s="165"/>
      <c r="BD312" s="165"/>
      <c r="BE312" s="165"/>
      <c r="BF312" s="165"/>
      <c r="BG312" s="165"/>
      <c r="BH312" s="165"/>
      <c r="BI312" s="165"/>
      <c r="BJ312" s="165"/>
      <c r="BK312" s="165"/>
      <c r="BL312" s="165"/>
      <c r="BM312" s="165"/>
      <c r="BN312" s="166"/>
      <c r="BO312" s="250"/>
      <c r="BP312" s="249"/>
      <c r="BQ312" s="249"/>
      <c r="BR312" s="249"/>
      <c r="BS312" s="249"/>
      <c r="BT312" s="249"/>
      <c r="BU312" s="249"/>
      <c r="BY312" s="249"/>
    </row>
    <row r="313" spans="3:78" ht="11.25" customHeight="1">
      <c r="C313" s="97"/>
      <c r="D313" s="367">
        <v>6</v>
      </c>
      <c r="E313" s="413" t="s">
        <v>199</v>
      </c>
      <c r="F313" s="416" t="s">
        <v>209</v>
      </c>
      <c r="G313" s="419" t="s">
        <v>972</v>
      </c>
      <c r="H313" s="422" t="s">
        <v>825</v>
      </c>
      <c r="I313" s="422" t="s">
        <v>825</v>
      </c>
      <c r="J313" s="422" t="s">
        <v>766</v>
      </c>
      <c r="K313" s="385">
        <v>0</v>
      </c>
      <c r="L313" s="388" t="s">
        <v>273</v>
      </c>
      <c r="M313" s="391">
        <v>0</v>
      </c>
      <c r="N313" s="162"/>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0"/>
      <c r="BG313" s="160"/>
      <c r="BH313" s="160"/>
      <c r="BI313" s="160"/>
      <c r="BJ313" s="160"/>
      <c r="BK313" s="160"/>
      <c r="BL313" s="160"/>
      <c r="BM313" s="160"/>
      <c r="BN313" s="161"/>
      <c r="BO313" s="250"/>
      <c r="BP313" s="249"/>
      <c r="BQ313" s="249"/>
      <c r="BR313" s="249"/>
      <c r="BS313" s="249"/>
      <c r="BT313" s="249"/>
      <c r="BU313" s="249"/>
      <c r="BY313" s="249"/>
    </row>
    <row r="314" spans="3:78" ht="11.25" customHeight="1">
      <c r="C314" s="305"/>
      <c r="D314" s="368"/>
      <c r="E314" s="414"/>
      <c r="F314" s="417"/>
      <c r="G314" s="420"/>
      <c r="H314" s="380"/>
      <c r="I314" s="383"/>
      <c r="J314" s="383"/>
      <c r="K314" s="386"/>
      <c r="L314" s="389"/>
      <c r="M314" s="392"/>
      <c r="N314" s="394"/>
      <c r="O314" s="397">
        <v>1</v>
      </c>
      <c r="P314" s="410" t="s">
        <v>966</v>
      </c>
      <c r="Q314" s="409"/>
      <c r="R314" s="364"/>
      <c r="S314" s="364"/>
      <c r="T314" s="364"/>
      <c r="U314" s="364"/>
      <c r="V314" s="364"/>
      <c r="W314" s="364"/>
      <c r="X314" s="364"/>
      <c r="Y314" s="364"/>
      <c r="Z314" s="364"/>
      <c r="AA314" s="364"/>
      <c r="AB314" s="364"/>
      <c r="AC314" s="364"/>
      <c r="AD314" s="364"/>
      <c r="AE314" s="208"/>
      <c r="AF314" s="219"/>
      <c r="AG314" s="218"/>
      <c r="AH314" s="218"/>
      <c r="AI314" s="218"/>
      <c r="AJ314" s="218"/>
      <c r="AK314" s="218"/>
      <c r="AL314" s="218"/>
      <c r="AM314" s="218"/>
      <c r="AN314" s="218"/>
      <c r="AO314" s="218"/>
      <c r="AP314" s="163"/>
      <c r="AQ314" s="163"/>
      <c r="AR314" s="163"/>
      <c r="AS314" s="163"/>
      <c r="AT314" s="163"/>
      <c r="AU314" s="163"/>
      <c r="AV314" s="163"/>
      <c r="AW314" s="163"/>
      <c r="AX314" s="163"/>
      <c r="AY314" s="163"/>
      <c r="AZ314" s="163"/>
      <c r="BA314" s="163"/>
      <c r="BB314" s="163"/>
      <c r="BC314" s="163"/>
      <c r="BD314" s="163"/>
      <c r="BE314" s="163"/>
      <c r="BF314" s="163"/>
      <c r="BG314" s="163"/>
      <c r="BH314" s="163"/>
      <c r="BI314" s="163"/>
      <c r="BJ314" s="163"/>
      <c r="BK314" s="163"/>
      <c r="BL314" s="163"/>
      <c r="BM314" s="163"/>
      <c r="BN314" s="164"/>
      <c r="BO314" s="250"/>
      <c r="BP314" s="362"/>
      <c r="BQ314" s="362"/>
      <c r="BR314" s="362"/>
      <c r="BS314" s="249"/>
      <c r="BT314" s="362"/>
      <c r="BU314" s="362"/>
      <c r="BV314" s="362"/>
      <c r="BW314" s="362"/>
      <c r="BX314" s="362"/>
      <c r="BY314" s="249"/>
    </row>
    <row r="315" spans="3:78" ht="73.5" customHeight="1">
      <c r="C315" s="305"/>
      <c r="D315" s="368"/>
      <c r="E315" s="414"/>
      <c r="F315" s="417"/>
      <c r="G315" s="420"/>
      <c r="H315" s="380"/>
      <c r="I315" s="383"/>
      <c r="J315" s="383"/>
      <c r="K315" s="386"/>
      <c r="L315" s="389"/>
      <c r="M315" s="392"/>
      <c r="N315" s="395"/>
      <c r="O315" s="398"/>
      <c r="P315" s="411"/>
      <c r="Q315" s="404"/>
      <c r="R315" s="365"/>
      <c r="S315" s="365"/>
      <c r="T315" s="365"/>
      <c r="U315" s="365"/>
      <c r="V315" s="365"/>
      <c r="W315" s="365"/>
      <c r="X315" s="365"/>
      <c r="Y315" s="365"/>
      <c r="Z315" s="365"/>
      <c r="AA315" s="365"/>
      <c r="AB315" s="365"/>
      <c r="AC315" s="365"/>
      <c r="AD315" s="365"/>
      <c r="AE315" s="192"/>
      <c r="AF315" s="216" t="s">
        <v>268</v>
      </c>
      <c r="AG315" s="297" t="s">
        <v>240</v>
      </c>
      <c r="AH315" s="298" t="s">
        <v>18</v>
      </c>
      <c r="AI315" s="317" t="s">
        <v>815</v>
      </c>
      <c r="AJ315" s="220" t="s">
        <v>530</v>
      </c>
      <c r="AK315" s="220" t="s">
        <v>816</v>
      </c>
      <c r="AL315" s="220" t="s">
        <v>817</v>
      </c>
      <c r="AM315" s="220" t="s">
        <v>818</v>
      </c>
      <c r="AN315" s="220" t="s">
        <v>819</v>
      </c>
      <c r="AO315" s="220" t="s">
        <v>820</v>
      </c>
      <c r="AP315" s="171" t="s">
        <v>18</v>
      </c>
      <c r="AQ315" s="194">
        <f>SUM(AT315,AW315,AZ315,BC315,BF315,BI315,BL315)</f>
        <v>97655.05</v>
      </c>
      <c r="AR315" s="196">
        <f>SUM(AT315,AX315,BA315,BD315,BG315,BJ315,BM315)</f>
        <v>0</v>
      </c>
      <c r="AS315" s="194">
        <f>AQ315-AR315</f>
        <v>97655.05</v>
      </c>
      <c r="AT315" s="315">
        <v>0</v>
      </c>
      <c r="AU315" s="158">
        <v>0</v>
      </c>
      <c r="AV315" s="313"/>
      <c r="AW315" s="311">
        <v>0</v>
      </c>
      <c r="AX315" s="197">
        <v>0</v>
      </c>
      <c r="AY315" s="198"/>
      <c r="AZ315" s="315">
        <v>0</v>
      </c>
      <c r="BA315" s="197">
        <v>0</v>
      </c>
      <c r="BB315" s="198"/>
      <c r="BC315" s="311">
        <v>0</v>
      </c>
      <c r="BD315" s="197">
        <v>0</v>
      </c>
      <c r="BE315" s="198"/>
      <c r="BF315" s="311">
        <v>0</v>
      </c>
      <c r="BG315" s="197">
        <v>0</v>
      </c>
      <c r="BH315" s="198"/>
      <c r="BI315" s="311">
        <v>97655.05</v>
      </c>
      <c r="BJ315" s="197"/>
      <c r="BK315" s="198"/>
      <c r="BL315" s="311"/>
      <c r="BM315" s="313"/>
      <c r="BN315" s="194"/>
      <c r="BO315" s="250">
        <v>0</v>
      </c>
      <c r="BP315" s="362"/>
      <c r="BQ315" s="362"/>
      <c r="BR315" s="362"/>
      <c r="BS315" s="248" t="str">
        <f>AG315 &amp; BO315</f>
        <v>Прибыль направляемая на инвестиции0</v>
      </c>
      <c r="BT315" s="362"/>
      <c r="BU315" s="362"/>
      <c r="BV315" s="362"/>
      <c r="BW315" s="362"/>
      <c r="BX315" s="362"/>
      <c r="BY315" s="248" t="str">
        <f>AG315&amp;AH315</f>
        <v>Прибыль направляемая на инвестициида</v>
      </c>
      <c r="BZ315" s="249">
        <v>97655.05</v>
      </c>
    </row>
    <row r="316" spans="3:78" ht="15" customHeight="1">
      <c r="C316" s="305" t="s">
        <v>941</v>
      </c>
      <c r="D316" s="368"/>
      <c r="E316" s="414"/>
      <c r="F316" s="417"/>
      <c r="G316" s="420"/>
      <c r="H316" s="380"/>
      <c r="I316" s="383"/>
      <c r="J316" s="383"/>
      <c r="K316" s="386"/>
      <c r="L316" s="389"/>
      <c r="M316" s="392"/>
      <c r="N316" s="396"/>
      <c r="O316" s="399"/>
      <c r="P316" s="412"/>
      <c r="Q316" s="405"/>
      <c r="R316" s="366"/>
      <c r="S316" s="366"/>
      <c r="T316" s="366"/>
      <c r="U316" s="366"/>
      <c r="V316" s="366"/>
      <c r="W316" s="366"/>
      <c r="X316" s="366"/>
      <c r="Y316" s="366"/>
      <c r="Z316" s="366"/>
      <c r="AA316" s="366"/>
      <c r="AB316" s="366"/>
      <c r="AC316" s="366"/>
      <c r="AD316" s="366"/>
      <c r="AE316" s="278" t="s">
        <v>377</v>
      </c>
      <c r="AF316" s="202"/>
      <c r="AG316" s="222" t="s">
        <v>24</v>
      </c>
      <c r="AH316" s="222"/>
      <c r="AI316" s="222"/>
      <c r="AJ316" s="222"/>
      <c r="AK316" s="222"/>
      <c r="AL316" s="222"/>
      <c r="AM316" s="222"/>
      <c r="AN316" s="222"/>
      <c r="AO316" s="222"/>
      <c r="AP316" s="167"/>
      <c r="AQ316" s="168"/>
      <c r="AR316" s="168"/>
      <c r="AS316" s="168"/>
      <c r="AT316" s="168"/>
      <c r="AU316" s="168"/>
      <c r="AV316" s="168"/>
      <c r="AW316" s="168"/>
      <c r="AX316" s="168"/>
      <c r="AY316" s="168"/>
      <c r="AZ316" s="168"/>
      <c r="BA316" s="168"/>
      <c r="BB316" s="168"/>
      <c r="BC316" s="168"/>
      <c r="BD316" s="168"/>
      <c r="BE316" s="168"/>
      <c r="BF316" s="168"/>
      <c r="BG316" s="168"/>
      <c r="BH316" s="168"/>
      <c r="BI316" s="168"/>
      <c r="BJ316" s="168"/>
      <c r="BK316" s="168"/>
      <c r="BL316" s="168"/>
      <c r="BM316" s="168"/>
      <c r="BN316" s="169"/>
      <c r="BO316" s="250"/>
      <c r="BP316" s="362"/>
      <c r="BQ316" s="362"/>
      <c r="BR316" s="362"/>
      <c r="BS316" s="249"/>
      <c r="BT316" s="362"/>
      <c r="BU316" s="362"/>
      <c r="BV316" s="362"/>
      <c r="BW316" s="362"/>
      <c r="BX316" s="362"/>
      <c r="BY316" s="249"/>
    </row>
    <row r="317" spans="3:78" ht="15" customHeight="1" thickBot="1">
      <c r="C317" s="306" t="s">
        <v>940</v>
      </c>
      <c r="D317" s="369"/>
      <c r="E317" s="415"/>
      <c r="F317" s="418"/>
      <c r="G317" s="421"/>
      <c r="H317" s="381"/>
      <c r="I317" s="384"/>
      <c r="J317" s="384"/>
      <c r="K317" s="387"/>
      <c r="L317" s="390"/>
      <c r="M317" s="393"/>
      <c r="N317" s="279" t="s">
        <v>378</v>
      </c>
      <c r="O317" s="211"/>
      <c r="P317" s="363" t="s">
        <v>282</v>
      </c>
      <c r="Q317" s="363"/>
      <c r="R317" s="170"/>
      <c r="S317" s="170"/>
      <c r="T317" s="165"/>
      <c r="U317" s="165"/>
      <c r="V317" s="165"/>
      <c r="W317" s="165"/>
      <c r="X317" s="165"/>
      <c r="Y317" s="165"/>
      <c r="Z317" s="165"/>
      <c r="AA317" s="165"/>
      <c r="AB317" s="165"/>
      <c r="AC317" s="165"/>
      <c r="AD317" s="165"/>
      <c r="AE317" s="165"/>
      <c r="AF317" s="165"/>
      <c r="AG317" s="165"/>
      <c r="AH317" s="165"/>
      <c r="AI317" s="165"/>
      <c r="AJ317" s="165"/>
      <c r="AK317" s="165"/>
      <c r="AL317" s="165"/>
      <c r="AM317" s="165"/>
      <c r="AN317" s="165"/>
      <c r="AO317" s="165"/>
      <c r="AP317" s="165"/>
      <c r="AQ317" s="165"/>
      <c r="AR317" s="165"/>
      <c r="AS317" s="165"/>
      <c r="AT317" s="165"/>
      <c r="AU317" s="165"/>
      <c r="AV317" s="165"/>
      <c r="AW317" s="165"/>
      <c r="AX317" s="165"/>
      <c r="AY317" s="165"/>
      <c r="AZ317" s="165"/>
      <c r="BA317" s="165"/>
      <c r="BB317" s="165"/>
      <c r="BC317" s="165"/>
      <c r="BD317" s="165"/>
      <c r="BE317" s="165"/>
      <c r="BF317" s="165"/>
      <c r="BG317" s="165"/>
      <c r="BH317" s="165"/>
      <c r="BI317" s="165"/>
      <c r="BJ317" s="165"/>
      <c r="BK317" s="165"/>
      <c r="BL317" s="165"/>
      <c r="BM317" s="165"/>
      <c r="BN317" s="166"/>
      <c r="BO317" s="250"/>
      <c r="BP317" s="249"/>
      <c r="BQ317" s="249"/>
      <c r="BR317" s="249"/>
      <c r="BS317" s="249"/>
      <c r="BT317" s="249"/>
      <c r="BU317" s="249"/>
      <c r="BY317" s="249"/>
    </row>
    <row r="318" spans="3:78" ht="11.25" customHeight="1">
      <c r="C318" s="97"/>
      <c r="D318" s="367">
        <v>7</v>
      </c>
      <c r="E318" s="413" t="s">
        <v>199</v>
      </c>
      <c r="F318" s="416" t="s">
        <v>209</v>
      </c>
      <c r="G318" s="419" t="s">
        <v>973</v>
      </c>
      <c r="H318" s="422" t="s">
        <v>825</v>
      </c>
      <c r="I318" s="422" t="s">
        <v>825</v>
      </c>
      <c r="J318" s="422" t="s">
        <v>766</v>
      </c>
      <c r="K318" s="385">
        <v>4</v>
      </c>
      <c r="L318" s="423">
        <v>2022</v>
      </c>
      <c r="M318" s="391">
        <v>0</v>
      </c>
      <c r="N318" s="162"/>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0"/>
      <c r="BG318" s="160"/>
      <c r="BH318" s="160"/>
      <c r="BI318" s="160"/>
      <c r="BJ318" s="160"/>
      <c r="BK318" s="160"/>
      <c r="BL318" s="160"/>
      <c r="BM318" s="160"/>
      <c r="BN318" s="161"/>
      <c r="BO318" s="250"/>
      <c r="BP318" s="249"/>
      <c r="BQ318" s="249"/>
      <c r="BR318" s="249"/>
      <c r="BS318" s="249"/>
      <c r="BT318" s="249"/>
      <c r="BU318" s="249"/>
      <c r="BY318" s="249"/>
    </row>
    <row r="319" spans="3:78" ht="11.25" customHeight="1">
      <c r="C319" s="305"/>
      <c r="D319" s="368"/>
      <c r="E319" s="414"/>
      <c r="F319" s="417"/>
      <c r="G319" s="420"/>
      <c r="H319" s="380"/>
      <c r="I319" s="383"/>
      <c r="J319" s="383"/>
      <c r="K319" s="386"/>
      <c r="L319" s="389"/>
      <c r="M319" s="392"/>
      <c r="N319" s="394"/>
      <c r="O319" s="397">
        <v>1</v>
      </c>
      <c r="P319" s="410" t="s">
        <v>966</v>
      </c>
      <c r="Q319" s="409"/>
      <c r="R319" s="364"/>
      <c r="S319" s="364"/>
      <c r="T319" s="364"/>
      <c r="U319" s="364"/>
      <c r="V319" s="364"/>
      <c r="W319" s="364"/>
      <c r="X319" s="364"/>
      <c r="Y319" s="364"/>
      <c r="Z319" s="364"/>
      <c r="AA319" s="364"/>
      <c r="AB319" s="364"/>
      <c r="AC319" s="364"/>
      <c r="AD319" s="364"/>
      <c r="AE319" s="208"/>
      <c r="AF319" s="219"/>
      <c r="AG319" s="218"/>
      <c r="AH319" s="218"/>
      <c r="AI319" s="218"/>
      <c r="AJ319" s="218"/>
      <c r="AK319" s="218"/>
      <c r="AL319" s="218"/>
      <c r="AM319" s="218"/>
      <c r="AN319" s="218"/>
      <c r="AO319" s="218"/>
      <c r="AP319" s="163"/>
      <c r="AQ319" s="163"/>
      <c r="AR319" s="163"/>
      <c r="AS319" s="163"/>
      <c r="AT319" s="163"/>
      <c r="AU319" s="163"/>
      <c r="AV319" s="163"/>
      <c r="AW319" s="163"/>
      <c r="AX319" s="163"/>
      <c r="AY319" s="163"/>
      <c r="AZ319" s="163"/>
      <c r="BA319" s="163"/>
      <c r="BB319" s="163"/>
      <c r="BC319" s="163"/>
      <c r="BD319" s="163"/>
      <c r="BE319" s="163"/>
      <c r="BF319" s="163"/>
      <c r="BG319" s="163"/>
      <c r="BH319" s="163"/>
      <c r="BI319" s="163"/>
      <c r="BJ319" s="163"/>
      <c r="BK319" s="163"/>
      <c r="BL319" s="163"/>
      <c r="BM319" s="163"/>
      <c r="BN319" s="164"/>
      <c r="BO319" s="250"/>
      <c r="BP319" s="362"/>
      <c r="BQ319" s="362"/>
      <c r="BR319" s="362"/>
      <c r="BS319" s="249"/>
      <c r="BT319" s="362"/>
      <c r="BU319" s="362"/>
      <c r="BV319" s="362"/>
      <c r="BW319" s="362"/>
      <c r="BX319" s="362"/>
      <c r="BY319" s="249"/>
    </row>
    <row r="320" spans="3:78" ht="22.5" customHeight="1">
      <c r="C320" s="305"/>
      <c r="D320" s="368"/>
      <c r="E320" s="414"/>
      <c r="F320" s="417"/>
      <c r="G320" s="420"/>
      <c r="H320" s="380"/>
      <c r="I320" s="383"/>
      <c r="J320" s="383"/>
      <c r="K320" s="386"/>
      <c r="L320" s="389"/>
      <c r="M320" s="392"/>
      <c r="N320" s="395"/>
      <c r="O320" s="398"/>
      <c r="P320" s="411"/>
      <c r="Q320" s="404"/>
      <c r="R320" s="365"/>
      <c r="S320" s="365"/>
      <c r="T320" s="365"/>
      <c r="U320" s="365"/>
      <c r="V320" s="365"/>
      <c r="W320" s="365"/>
      <c r="X320" s="365"/>
      <c r="Y320" s="365"/>
      <c r="Z320" s="365"/>
      <c r="AA320" s="365"/>
      <c r="AB320" s="365"/>
      <c r="AC320" s="365"/>
      <c r="AD320" s="365"/>
      <c r="AE320" s="192"/>
      <c r="AF320" s="216" t="s">
        <v>268</v>
      </c>
      <c r="AG320" s="304" t="s">
        <v>240</v>
      </c>
      <c r="AH320" s="300" t="s">
        <v>18</v>
      </c>
      <c r="AI320" s="317" t="s">
        <v>815</v>
      </c>
      <c r="AJ320" s="220" t="s">
        <v>530</v>
      </c>
      <c r="AK320" s="220" t="s">
        <v>816</v>
      </c>
      <c r="AL320" s="220" t="s">
        <v>817</v>
      </c>
      <c r="AM320" s="220" t="s">
        <v>818</v>
      </c>
      <c r="AN320" s="220" t="s">
        <v>819</v>
      </c>
      <c r="AO320" s="220" t="s">
        <v>820</v>
      </c>
      <c r="AP320" s="171" t="s">
        <v>18</v>
      </c>
      <c r="AQ320" s="194">
        <f>SUM(AT320,AW320,AZ320,BC320,BF320,BI320,BL320)</f>
        <v>6811.25</v>
      </c>
      <c r="AR320" s="196">
        <f>SUM(AT320,AX320,BA320,BD320,BG320,BJ320,BM320)</f>
        <v>1564.97</v>
      </c>
      <c r="AS320" s="194">
        <f>AQ320-AR320</f>
        <v>5246.28</v>
      </c>
      <c r="AT320" s="315">
        <v>1564.97</v>
      </c>
      <c r="AU320" s="172">
        <v>0</v>
      </c>
      <c r="AV320" s="313"/>
      <c r="AW320" s="311">
        <v>0</v>
      </c>
      <c r="AX320" s="197">
        <v>0</v>
      </c>
      <c r="AY320" s="198"/>
      <c r="AZ320" s="315">
        <v>930.42</v>
      </c>
      <c r="BA320" s="197"/>
      <c r="BB320" s="198"/>
      <c r="BC320" s="311">
        <v>4315.8599999999997</v>
      </c>
      <c r="BD320" s="197"/>
      <c r="BE320" s="198"/>
      <c r="BF320" s="311">
        <v>0</v>
      </c>
      <c r="BG320" s="197">
        <v>0</v>
      </c>
      <c r="BH320" s="198"/>
      <c r="BI320" s="311">
        <v>0</v>
      </c>
      <c r="BJ320" s="197">
        <v>0</v>
      </c>
      <c r="BK320" s="198"/>
      <c r="BL320" s="311"/>
      <c r="BM320" s="313"/>
      <c r="BN320" s="194"/>
      <c r="BO320" s="250">
        <v>0</v>
      </c>
      <c r="BP320" s="362"/>
      <c r="BQ320" s="362"/>
      <c r="BR320" s="362"/>
      <c r="BS320" s="248" t="str">
        <f>AG320 &amp; BO320</f>
        <v>Прибыль направляемая на инвестиции0</v>
      </c>
      <c r="BT320" s="362"/>
      <c r="BU320" s="362"/>
      <c r="BV320" s="362"/>
      <c r="BW320" s="362"/>
      <c r="BX320" s="362"/>
      <c r="BY320" s="248" t="str">
        <f>AG320&amp;AH320</f>
        <v>Прибыль направляемая на инвестициида</v>
      </c>
      <c r="BZ320" s="249">
        <v>0</v>
      </c>
    </row>
    <row r="321" spans="3:78" ht="22.5" customHeight="1">
      <c r="C321" s="305"/>
      <c r="D321" s="368"/>
      <c r="E321" s="414"/>
      <c r="F321" s="417"/>
      <c r="G321" s="420"/>
      <c r="H321" s="380"/>
      <c r="I321" s="383"/>
      <c r="J321" s="383"/>
      <c r="K321" s="386"/>
      <c r="L321" s="389"/>
      <c r="M321" s="392"/>
      <c r="N321" s="395"/>
      <c r="O321" s="398"/>
      <c r="P321" s="411"/>
      <c r="Q321" s="404"/>
      <c r="R321" s="365"/>
      <c r="S321" s="365"/>
      <c r="T321" s="365"/>
      <c r="U321" s="365"/>
      <c r="V321" s="365"/>
      <c r="W321" s="365"/>
      <c r="X321" s="365"/>
      <c r="Y321" s="365"/>
      <c r="Z321" s="365"/>
      <c r="AA321" s="365"/>
      <c r="AB321" s="365"/>
      <c r="AC321" s="365"/>
      <c r="AD321" s="365"/>
      <c r="AE321" s="192"/>
      <c r="AF321" s="216" t="s">
        <v>118</v>
      </c>
      <c r="AG321" s="304" t="s">
        <v>221</v>
      </c>
      <c r="AH321" s="300" t="s">
        <v>18</v>
      </c>
      <c r="AI321" s="317" t="s">
        <v>815</v>
      </c>
      <c r="AJ321" s="220" t="s">
        <v>530</v>
      </c>
      <c r="AK321" s="220" t="s">
        <v>816</v>
      </c>
      <c r="AL321" s="220" t="s">
        <v>817</v>
      </c>
      <c r="AM321" s="220" t="s">
        <v>818</v>
      </c>
      <c r="AN321" s="220" t="s">
        <v>819</v>
      </c>
      <c r="AO321" s="220" t="s">
        <v>820</v>
      </c>
      <c r="AP321" s="171" t="s">
        <v>18</v>
      </c>
      <c r="AQ321" s="194">
        <f>SUM(AT321,AW321,AZ321,BC321,BF321,BI321,BL321)</f>
        <v>17691.54</v>
      </c>
      <c r="AR321" s="196">
        <f>SUM(AT321,AX321,BA321,BD321,BG321,BJ321,BM321)</f>
        <v>36462.396000000001</v>
      </c>
      <c r="AS321" s="194">
        <f>AQ321-AR321</f>
        <v>-18770.856</v>
      </c>
      <c r="AT321" s="315">
        <v>0</v>
      </c>
      <c r="AU321" s="172">
        <v>0</v>
      </c>
      <c r="AV321" s="313"/>
      <c r="AW321" s="311">
        <v>17691.54</v>
      </c>
      <c r="AX321" s="197">
        <v>17691.54</v>
      </c>
      <c r="AY321" s="198"/>
      <c r="AZ321" s="315">
        <v>0</v>
      </c>
      <c r="BA321" s="197">
        <v>7330.0949000000001</v>
      </c>
      <c r="BB321" s="198"/>
      <c r="BC321" s="311">
        <v>0</v>
      </c>
      <c r="BD321" s="197">
        <v>11440.7611</v>
      </c>
      <c r="BE321" s="198"/>
      <c r="BF321" s="311">
        <v>0</v>
      </c>
      <c r="BG321" s="197">
        <v>0</v>
      </c>
      <c r="BH321" s="198"/>
      <c r="BI321" s="311">
        <v>0</v>
      </c>
      <c r="BJ321" s="197">
        <v>0</v>
      </c>
      <c r="BK321" s="198"/>
      <c r="BL321" s="311"/>
      <c r="BM321" s="313"/>
      <c r="BN321" s="194"/>
      <c r="BO321" s="250">
        <v>0</v>
      </c>
      <c r="BP321" s="362"/>
      <c r="BQ321" s="362"/>
      <c r="BR321" s="362"/>
      <c r="BS321" s="248" t="str">
        <f>AG321 &amp; BO321</f>
        <v>Амортизационные отчисления0</v>
      </c>
      <c r="BT321" s="362"/>
      <c r="BU321" s="362"/>
      <c r="BV321" s="362"/>
      <c r="BW321" s="362"/>
      <c r="BX321" s="362"/>
      <c r="BY321" s="248" t="str">
        <f>AG321&amp;AH321</f>
        <v>Амортизационные отчисленияда</v>
      </c>
      <c r="BZ321" s="249">
        <v>0</v>
      </c>
    </row>
    <row r="322" spans="3:78" ht="22.5" customHeight="1">
      <c r="C322" s="305"/>
      <c r="D322" s="368"/>
      <c r="E322" s="414"/>
      <c r="F322" s="417"/>
      <c r="G322" s="420"/>
      <c r="H322" s="380"/>
      <c r="I322" s="383"/>
      <c r="J322" s="383"/>
      <c r="K322" s="386"/>
      <c r="L322" s="389"/>
      <c r="M322" s="392"/>
      <c r="N322" s="395"/>
      <c r="O322" s="398"/>
      <c r="P322" s="411"/>
      <c r="Q322" s="404"/>
      <c r="R322" s="365"/>
      <c r="S322" s="365"/>
      <c r="T322" s="365"/>
      <c r="U322" s="365"/>
      <c r="V322" s="365"/>
      <c r="W322" s="365"/>
      <c r="X322" s="365"/>
      <c r="Y322" s="365"/>
      <c r="Z322" s="365"/>
      <c r="AA322" s="365"/>
      <c r="AB322" s="365"/>
      <c r="AC322" s="365"/>
      <c r="AD322" s="365"/>
      <c r="AE322" s="192"/>
      <c r="AF322" s="216" t="s">
        <v>119</v>
      </c>
      <c r="AG322" s="304" t="s">
        <v>226</v>
      </c>
      <c r="AH322" s="300" t="s">
        <v>18</v>
      </c>
      <c r="AI322" s="317" t="s">
        <v>815</v>
      </c>
      <c r="AJ322" s="220" t="s">
        <v>530</v>
      </c>
      <c r="AK322" s="220" t="s">
        <v>816</v>
      </c>
      <c r="AL322" s="220" t="s">
        <v>817</v>
      </c>
      <c r="AM322" s="220" t="s">
        <v>818</v>
      </c>
      <c r="AN322" s="220" t="s">
        <v>819</v>
      </c>
      <c r="AO322" s="220" t="s">
        <v>820</v>
      </c>
      <c r="AP322" s="171" t="s">
        <v>18</v>
      </c>
      <c r="AQ322" s="194">
        <f>SUM(AT322,AW322,AZ322,BC322,BF322,BI322,BL322)</f>
        <v>8361.5</v>
      </c>
      <c r="AR322" s="196">
        <f>SUM(AT322,AX322,BA322,BD322,BG322,BJ322,BM322)</f>
        <v>0</v>
      </c>
      <c r="AS322" s="194">
        <f>AQ322-AR322</f>
        <v>8361.5</v>
      </c>
      <c r="AT322" s="315">
        <v>0</v>
      </c>
      <c r="AU322" s="172">
        <v>0</v>
      </c>
      <c r="AV322" s="313"/>
      <c r="AW322" s="311">
        <v>0</v>
      </c>
      <c r="AX322" s="197">
        <v>0</v>
      </c>
      <c r="AY322" s="198"/>
      <c r="AZ322" s="315">
        <v>8361.5</v>
      </c>
      <c r="BA322" s="197"/>
      <c r="BB322" s="198"/>
      <c r="BC322" s="311">
        <v>0</v>
      </c>
      <c r="BD322" s="197"/>
      <c r="BE322" s="198"/>
      <c r="BF322" s="311">
        <v>0</v>
      </c>
      <c r="BG322" s="197">
        <v>0</v>
      </c>
      <c r="BH322" s="198"/>
      <c r="BI322" s="311">
        <v>0</v>
      </c>
      <c r="BJ322" s="197">
        <v>0</v>
      </c>
      <c r="BK322" s="198"/>
      <c r="BL322" s="311"/>
      <c r="BM322" s="313"/>
      <c r="BN322" s="194"/>
      <c r="BO322" s="250">
        <v>0</v>
      </c>
      <c r="BP322" s="362"/>
      <c r="BQ322" s="362"/>
      <c r="BR322" s="362"/>
      <c r="BS322" s="248" t="str">
        <f>AG322 &amp; BO322</f>
        <v>Кредиты0</v>
      </c>
      <c r="BT322" s="362"/>
      <c r="BU322" s="362"/>
      <c r="BV322" s="362"/>
      <c r="BW322" s="362"/>
      <c r="BX322" s="362"/>
      <c r="BY322" s="248" t="str">
        <f>AG322&amp;AH322</f>
        <v>Кредитыда</v>
      </c>
      <c r="BZ322" s="249">
        <v>0</v>
      </c>
    </row>
    <row r="323" spans="3:78" ht="15" customHeight="1">
      <c r="C323" s="305" t="s">
        <v>941</v>
      </c>
      <c r="D323" s="368"/>
      <c r="E323" s="414"/>
      <c r="F323" s="417"/>
      <c r="G323" s="420"/>
      <c r="H323" s="380"/>
      <c r="I323" s="383"/>
      <c r="J323" s="383"/>
      <c r="K323" s="386"/>
      <c r="L323" s="389"/>
      <c r="M323" s="392"/>
      <c r="N323" s="396"/>
      <c r="O323" s="399"/>
      <c r="P323" s="412"/>
      <c r="Q323" s="405"/>
      <c r="R323" s="366"/>
      <c r="S323" s="366"/>
      <c r="T323" s="366"/>
      <c r="U323" s="366"/>
      <c r="V323" s="366"/>
      <c r="W323" s="366"/>
      <c r="X323" s="366"/>
      <c r="Y323" s="366"/>
      <c r="Z323" s="366"/>
      <c r="AA323" s="366"/>
      <c r="AB323" s="366"/>
      <c r="AC323" s="366"/>
      <c r="AD323" s="366"/>
      <c r="AE323" s="278" t="s">
        <v>377</v>
      </c>
      <c r="AF323" s="202"/>
      <c r="AG323" s="222" t="s">
        <v>24</v>
      </c>
      <c r="AH323" s="222"/>
      <c r="AI323" s="222"/>
      <c r="AJ323" s="222"/>
      <c r="AK323" s="222"/>
      <c r="AL323" s="222"/>
      <c r="AM323" s="222"/>
      <c r="AN323" s="222"/>
      <c r="AO323" s="222"/>
      <c r="AP323" s="167"/>
      <c r="AQ323" s="168"/>
      <c r="AR323" s="168"/>
      <c r="AS323" s="168"/>
      <c r="AT323" s="168"/>
      <c r="AU323" s="168"/>
      <c r="AV323" s="168"/>
      <c r="AW323" s="168"/>
      <c r="AX323" s="168"/>
      <c r="AY323" s="168"/>
      <c r="AZ323" s="168"/>
      <c r="BA323" s="168"/>
      <c r="BB323" s="168"/>
      <c r="BC323" s="168"/>
      <c r="BD323" s="168"/>
      <c r="BE323" s="168"/>
      <c r="BF323" s="168"/>
      <c r="BG323" s="168"/>
      <c r="BH323" s="168"/>
      <c r="BI323" s="168"/>
      <c r="BJ323" s="168"/>
      <c r="BK323" s="168"/>
      <c r="BL323" s="168"/>
      <c r="BM323" s="168"/>
      <c r="BN323" s="169"/>
      <c r="BO323" s="250"/>
      <c r="BP323" s="362"/>
      <c r="BQ323" s="362"/>
      <c r="BR323" s="362"/>
      <c r="BS323" s="249"/>
      <c r="BT323" s="362"/>
      <c r="BU323" s="362"/>
      <c r="BV323" s="362"/>
      <c r="BW323" s="362"/>
      <c r="BX323" s="362"/>
      <c r="BY323" s="249"/>
    </row>
    <row r="324" spans="3:78" ht="15" customHeight="1" thickBot="1">
      <c r="C324" s="306" t="s">
        <v>940</v>
      </c>
      <c r="D324" s="369"/>
      <c r="E324" s="415"/>
      <c r="F324" s="418"/>
      <c r="G324" s="421"/>
      <c r="H324" s="381"/>
      <c r="I324" s="384"/>
      <c r="J324" s="384"/>
      <c r="K324" s="387"/>
      <c r="L324" s="390"/>
      <c r="M324" s="393"/>
      <c r="N324" s="279" t="s">
        <v>378</v>
      </c>
      <c r="O324" s="211"/>
      <c r="P324" s="363" t="s">
        <v>282</v>
      </c>
      <c r="Q324" s="363"/>
      <c r="R324" s="170"/>
      <c r="S324" s="170"/>
      <c r="T324" s="165"/>
      <c r="U324" s="165"/>
      <c r="V324" s="165"/>
      <c r="W324" s="165"/>
      <c r="X324" s="165"/>
      <c r="Y324" s="165"/>
      <c r="Z324" s="165"/>
      <c r="AA324" s="165"/>
      <c r="AB324" s="165"/>
      <c r="AC324" s="165"/>
      <c r="AD324" s="165"/>
      <c r="AE324" s="165"/>
      <c r="AF324" s="165"/>
      <c r="AG324" s="165"/>
      <c r="AH324" s="165"/>
      <c r="AI324" s="165"/>
      <c r="AJ324" s="165"/>
      <c r="AK324" s="165"/>
      <c r="AL324" s="165"/>
      <c r="AM324" s="165"/>
      <c r="AN324" s="165"/>
      <c r="AO324" s="165"/>
      <c r="AP324" s="165"/>
      <c r="AQ324" s="165"/>
      <c r="AR324" s="165"/>
      <c r="AS324" s="165"/>
      <c r="AT324" s="165"/>
      <c r="AU324" s="165"/>
      <c r="AV324" s="165"/>
      <c r="AW324" s="165"/>
      <c r="AX324" s="165"/>
      <c r="AY324" s="165"/>
      <c r="AZ324" s="165"/>
      <c r="BA324" s="165"/>
      <c r="BB324" s="165"/>
      <c r="BC324" s="165"/>
      <c r="BD324" s="165"/>
      <c r="BE324" s="165"/>
      <c r="BF324" s="165"/>
      <c r="BG324" s="165"/>
      <c r="BH324" s="165"/>
      <c r="BI324" s="165"/>
      <c r="BJ324" s="165"/>
      <c r="BK324" s="165"/>
      <c r="BL324" s="165"/>
      <c r="BM324" s="165"/>
      <c r="BN324" s="166"/>
      <c r="BO324" s="250"/>
      <c r="BP324" s="249"/>
      <c r="BQ324" s="249"/>
      <c r="BR324" s="249"/>
      <c r="BS324" s="249"/>
      <c r="BT324" s="249"/>
      <c r="BU324" s="249"/>
      <c r="BY324" s="249"/>
    </row>
    <row r="325" spans="3:78" ht="11.25" customHeight="1">
      <c r="C325" s="97"/>
      <c r="D325" s="367">
        <v>8</v>
      </c>
      <c r="E325" s="413" t="s">
        <v>199</v>
      </c>
      <c r="F325" s="416" t="s">
        <v>209</v>
      </c>
      <c r="G325" s="419" t="s">
        <v>974</v>
      </c>
      <c r="H325" s="422" t="s">
        <v>825</v>
      </c>
      <c r="I325" s="422" t="s">
        <v>825</v>
      </c>
      <c r="J325" s="422" t="s">
        <v>766</v>
      </c>
      <c r="K325" s="385">
        <v>5</v>
      </c>
      <c r="L325" s="388" t="s">
        <v>6</v>
      </c>
      <c r="M325" s="391">
        <v>0</v>
      </c>
      <c r="N325" s="162"/>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0"/>
      <c r="BG325" s="160"/>
      <c r="BH325" s="160"/>
      <c r="BI325" s="160"/>
      <c r="BJ325" s="160"/>
      <c r="BK325" s="160"/>
      <c r="BL325" s="160"/>
      <c r="BM325" s="160"/>
      <c r="BN325" s="161"/>
      <c r="BO325" s="250"/>
      <c r="BP325" s="249"/>
      <c r="BQ325" s="249"/>
      <c r="BR325" s="249"/>
      <c r="BS325" s="249"/>
      <c r="BT325" s="249"/>
      <c r="BU325" s="249"/>
      <c r="BY325" s="249"/>
    </row>
    <row r="326" spans="3:78" ht="11.25" customHeight="1">
      <c r="C326" s="305"/>
      <c r="D326" s="368"/>
      <c r="E326" s="414"/>
      <c r="F326" s="417"/>
      <c r="G326" s="420"/>
      <c r="H326" s="380"/>
      <c r="I326" s="383"/>
      <c r="J326" s="383"/>
      <c r="K326" s="386"/>
      <c r="L326" s="389"/>
      <c r="M326" s="392"/>
      <c r="N326" s="394"/>
      <c r="O326" s="397">
        <v>1</v>
      </c>
      <c r="P326" s="410" t="s">
        <v>966</v>
      </c>
      <c r="Q326" s="409"/>
      <c r="R326" s="364"/>
      <c r="S326" s="364"/>
      <c r="T326" s="364"/>
      <c r="U326" s="364"/>
      <c r="V326" s="364"/>
      <c r="W326" s="364"/>
      <c r="X326" s="364"/>
      <c r="Y326" s="364"/>
      <c r="Z326" s="364"/>
      <c r="AA326" s="364"/>
      <c r="AB326" s="364"/>
      <c r="AC326" s="364"/>
      <c r="AD326" s="364"/>
      <c r="AE326" s="208"/>
      <c r="AF326" s="219"/>
      <c r="AG326" s="218"/>
      <c r="AH326" s="218"/>
      <c r="AI326" s="218"/>
      <c r="AJ326" s="218"/>
      <c r="AK326" s="218"/>
      <c r="AL326" s="218"/>
      <c r="AM326" s="218"/>
      <c r="AN326" s="218"/>
      <c r="AO326" s="218"/>
      <c r="AP326" s="163"/>
      <c r="AQ326" s="163"/>
      <c r="AR326" s="163"/>
      <c r="AS326" s="163"/>
      <c r="AT326" s="163"/>
      <c r="AU326" s="163"/>
      <c r="AV326" s="163"/>
      <c r="AW326" s="163"/>
      <c r="AX326" s="163"/>
      <c r="AY326" s="163"/>
      <c r="AZ326" s="163"/>
      <c r="BA326" s="163"/>
      <c r="BB326" s="163"/>
      <c r="BC326" s="163"/>
      <c r="BD326" s="163"/>
      <c r="BE326" s="163"/>
      <c r="BF326" s="163"/>
      <c r="BG326" s="163"/>
      <c r="BH326" s="163"/>
      <c r="BI326" s="163"/>
      <c r="BJ326" s="163"/>
      <c r="BK326" s="163"/>
      <c r="BL326" s="163"/>
      <c r="BM326" s="163"/>
      <c r="BN326" s="164"/>
      <c r="BO326" s="250"/>
      <c r="BP326" s="362"/>
      <c r="BQ326" s="362"/>
      <c r="BR326" s="362"/>
      <c r="BS326" s="249"/>
      <c r="BT326" s="362"/>
      <c r="BU326" s="362"/>
      <c r="BV326" s="362"/>
      <c r="BW326" s="362"/>
      <c r="BX326" s="362"/>
      <c r="BY326" s="249"/>
    </row>
    <row r="327" spans="3:78" ht="37.5" customHeight="1">
      <c r="C327" s="305"/>
      <c r="D327" s="368"/>
      <c r="E327" s="414"/>
      <c r="F327" s="417"/>
      <c r="G327" s="420"/>
      <c r="H327" s="380"/>
      <c r="I327" s="383"/>
      <c r="J327" s="383"/>
      <c r="K327" s="386"/>
      <c r="L327" s="389"/>
      <c r="M327" s="392"/>
      <c r="N327" s="395"/>
      <c r="O327" s="398"/>
      <c r="P327" s="411"/>
      <c r="Q327" s="404"/>
      <c r="R327" s="365"/>
      <c r="S327" s="365"/>
      <c r="T327" s="365"/>
      <c r="U327" s="365"/>
      <c r="V327" s="365"/>
      <c r="W327" s="365"/>
      <c r="X327" s="365"/>
      <c r="Y327" s="365"/>
      <c r="Z327" s="365"/>
      <c r="AA327" s="365"/>
      <c r="AB327" s="365"/>
      <c r="AC327" s="365"/>
      <c r="AD327" s="365"/>
      <c r="AE327" s="192"/>
      <c r="AF327" s="216" t="s">
        <v>268</v>
      </c>
      <c r="AG327" s="304" t="s">
        <v>240</v>
      </c>
      <c r="AH327" s="300" t="s">
        <v>18</v>
      </c>
      <c r="AI327" s="317" t="s">
        <v>815</v>
      </c>
      <c r="AJ327" s="220" t="s">
        <v>530</v>
      </c>
      <c r="AK327" s="220" t="s">
        <v>816</v>
      </c>
      <c r="AL327" s="220" t="s">
        <v>817</v>
      </c>
      <c r="AM327" s="220" t="s">
        <v>818</v>
      </c>
      <c r="AN327" s="220" t="s">
        <v>819</v>
      </c>
      <c r="AO327" s="220" t="s">
        <v>820</v>
      </c>
      <c r="AP327" s="171" t="s">
        <v>19</v>
      </c>
      <c r="AQ327" s="194">
        <f>SUM(AT327,AW327,AZ327,BC327,BF327,BI327,BL327)</f>
        <v>1996.31</v>
      </c>
      <c r="AR327" s="196">
        <f>SUM(AT327,AX327,BA327,BD327,BG327,BJ327,BM327)</f>
        <v>1996.31</v>
      </c>
      <c r="AS327" s="194">
        <f>AQ327-AR327</f>
        <v>0</v>
      </c>
      <c r="AT327" s="315">
        <v>1996.31</v>
      </c>
      <c r="AU327" s="172">
        <v>0</v>
      </c>
      <c r="AV327" s="313"/>
      <c r="AW327" s="311">
        <v>0</v>
      </c>
      <c r="AX327" s="313">
        <v>0</v>
      </c>
      <c r="AY327" s="198"/>
      <c r="AZ327" s="315">
        <v>0</v>
      </c>
      <c r="BA327" s="313">
        <v>0</v>
      </c>
      <c r="BB327" s="198"/>
      <c r="BC327" s="311">
        <v>0</v>
      </c>
      <c r="BD327" s="313">
        <v>0</v>
      </c>
      <c r="BE327" s="198"/>
      <c r="BF327" s="311">
        <v>0</v>
      </c>
      <c r="BG327" s="313">
        <v>0</v>
      </c>
      <c r="BH327" s="198"/>
      <c r="BI327" s="311">
        <v>0</v>
      </c>
      <c r="BJ327" s="313">
        <v>0</v>
      </c>
      <c r="BK327" s="198"/>
      <c r="BL327" s="311"/>
      <c r="BM327" s="313"/>
      <c r="BN327" s="194"/>
      <c r="BO327" s="250">
        <v>0</v>
      </c>
      <c r="BP327" s="362"/>
      <c r="BQ327" s="362"/>
      <c r="BR327" s="362"/>
      <c r="BS327" s="248" t="str">
        <f>AG327 &amp; BO327</f>
        <v>Прибыль направляемая на инвестиции0</v>
      </c>
      <c r="BT327" s="362"/>
      <c r="BU327" s="362"/>
      <c r="BV327" s="362"/>
      <c r="BW327" s="362"/>
      <c r="BX327" s="362"/>
      <c r="BY327" s="248" t="str">
        <f>AG327&amp;AH327</f>
        <v>Прибыль направляемая на инвестициида</v>
      </c>
      <c r="BZ327" s="249">
        <v>0</v>
      </c>
    </row>
    <row r="328" spans="3:78" ht="37.5" customHeight="1">
      <c r="C328" s="305"/>
      <c r="D328" s="368"/>
      <c r="E328" s="414"/>
      <c r="F328" s="417"/>
      <c r="G328" s="420"/>
      <c r="H328" s="380"/>
      <c r="I328" s="383"/>
      <c r="J328" s="383"/>
      <c r="K328" s="386"/>
      <c r="L328" s="389"/>
      <c r="M328" s="392"/>
      <c r="N328" s="395"/>
      <c r="O328" s="398"/>
      <c r="P328" s="411"/>
      <c r="Q328" s="404"/>
      <c r="R328" s="365"/>
      <c r="S328" s="365"/>
      <c r="T328" s="365"/>
      <c r="U328" s="365"/>
      <c r="V328" s="365"/>
      <c r="W328" s="365"/>
      <c r="X328" s="365"/>
      <c r="Y328" s="365"/>
      <c r="Z328" s="365"/>
      <c r="AA328" s="365"/>
      <c r="AB328" s="365"/>
      <c r="AC328" s="365"/>
      <c r="AD328" s="365"/>
      <c r="AE328" s="192"/>
      <c r="AF328" s="216" t="s">
        <v>118</v>
      </c>
      <c r="AG328" s="304" t="s">
        <v>221</v>
      </c>
      <c r="AH328" s="300" t="s">
        <v>18</v>
      </c>
      <c r="AI328" s="317" t="s">
        <v>815</v>
      </c>
      <c r="AJ328" s="220" t="s">
        <v>530</v>
      </c>
      <c r="AK328" s="220" t="s">
        <v>816</v>
      </c>
      <c r="AL328" s="220" t="s">
        <v>817</v>
      </c>
      <c r="AM328" s="220" t="s">
        <v>818</v>
      </c>
      <c r="AN328" s="220" t="s">
        <v>819</v>
      </c>
      <c r="AO328" s="220" t="s">
        <v>820</v>
      </c>
      <c r="AP328" s="171" t="s">
        <v>18</v>
      </c>
      <c r="AQ328" s="194">
        <f>SUM(AT328,AW328,AZ328,BC328,BF328,BI328,BL328)</f>
        <v>39926.195</v>
      </c>
      <c r="AR328" s="196">
        <f>SUM(AT328,AX328,BA328,BD328,BG328,BJ328,BM328)</f>
        <v>65071.321000000004</v>
      </c>
      <c r="AS328" s="194">
        <f>AQ328-AR328</f>
        <v>-25145.126000000004</v>
      </c>
      <c r="AT328" s="315">
        <v>0</v>
      </c>
      <c r="AU328" s="172">
        <v>0</v>
      </c>
      <c r="AV328" s="313"/>
      <c r="AW328" s="311">
        <v>21808.27</v>
      </c>
      <c r="AX328" s="197">
        <v>21808.27</v>
      </c>
      <c r="AY328" s="198"/>
      <c r="AZ328" s="315">
        <v>18117.924999999999</v>
      </c>
      <c r="BA328" s="197">
        <v>12141.906199999999</v>
      </c>
      <c r="BB328" s="198"/>
      <c r="BC328" s="311">
        <v>0</v>
      </c>
      <c r="BD328" s="197">
        <v>12903.6888</v>
      </c>
      <c r="BE328" s="198"/>
      <c r="BF328" s="311">
        <v>0</v>
      </c>
      <c r="BG328" s="197">
        <v>18217.455999999998</v>
      </c>
      <c r="BH328" s="198"/>
      <c r="BI328" s="311">
        <v>0</v>
      </c>
      <c r="BJ328" s="197">
        <v>0</v>
      </c>
      <c r="BK328" s="198"/>
      <c r="BL328" s="311"/>
      <c r="BM328" s="313"/>
      <c r="BN328" s="194"/>
      <c r="BO328" s="250">
        <v>0</v>
      </c>
      <c r="BP328" s="362"/>
      <c r="BQ328" s="362"/>
      <c r="BR328" s="362"/>
      <c r="BS328" s="248" t="str">
        <f>AG328 &amp; BO328</f>
        <v>Амортизационные отчисления0</v>
      </c>
      <c r="BT328" s="362"/>
      <c r="BU328" s="362"/>
      <c r="BV328" s="362"/>
      <c r="BW328" s="362"/>
      <c r="BX328" s="362"/>
      <c r="BY328" s="248" t="str">
        <f>AG328&amp;AH328</f>
        <v>Амортизационные отчисленияда</v>
      </c>
      <c r="BZ328" s="249">
        <v>0</v>
      </c>
    </row>
    <row r="329" spans="3:78" ht="15" customHeight="1">
      <c r="C329" s="305" t="s">
        <v>941</v>
      </c>
      <c r="D329" s="368"/>
      <c r="E329" s="414"/>
      <c r="F329" s="417"/>
      <c r="G329" s="420"/>
      <c r="H329" s="380"/>
      <c r="I329" s="383"/>
      <c r="J329" s="383"/>
      <c r="K329" s="386"/>
      <c r="L329" s="389"/>
      <c r="M329" s="392"/>
      <c r="N329" s="396"/>
      <c r="O329" s="399"/>
      <c r="P329" s="412"/>
      <c r="Q329" s="405"/>
      <c r="R329" s="366"/>
      <c r="S329" s="366"/>
      <c r="T329" s="366"/>
      <c r="U329" s="366"/>
      <c r="V329" s="366"/>
      <c r="W329" s="366"/>
      <c r="X329" s="366"/>
      <c r="Y329" s="366"/>
      <c r="Z329" s="366"/>
      <c r="AA329" s="366"/>
      <c r="AB329" s="366"/>
      <c r="AC329" s="366"/>
      <c r="AD329" s="366"/>
      <c r="AE329" s="278" t="s">
        <v>377</v>
      </c>
      <c r="AF329" s="202"/>
      <c r="AG329" s="222" t="s">
        <v>24</v>
      </c>
      <c r="AH329" s="222"/>
      <c r="AI329" s="222"/>
      <c r="AJ329" s="222"/>
      <c r="AK329" s="222"/>
      <c r="AL329" s="222"/>
      <c r="AM329" s="222"/>
      <c r="AN329" s="222"/>
      <c r="AO329" s="222"/>
      <c r="AP329" s="167"/>
      <c r="AQ329" s="168"/>
      <c r="AR329" s="168"/>
      <c r="AS329" s="168"/>
      <c r="AT329" s="168"/>
      <c r="AU329" s="168"/>
      <c r="AV329" s="168"/>
      <c r="AW329" s="168"/>
      <c r="AX329" s="168"/>
      <c r="AY329" s="168"/>
      <c r="AZ329" s="168"/>
      <c r="BA329" s="168"/>
      <c r="BB329" s="168"/>
      <c r="BC329" s="168"/>
      <c r="BD329" s="168"/>
      <c r="BE329" s="168"/>
      <c r="BF329" s="168"/>
      <c r="BG329" s="168"/>
      <c r="BH329" s="168"/>
      <c r="BI329" s="168"/>
      <c r="BJ329" s="168"/>
      <c r="BK329" s="168"/>
      <c r="BL329" s="168"/>
      <c r="BM329" s="168"/>
      <c r="BN329" s="169"/>
      <c r="BO329" s="250"/>
      <c r="BP329" s="362"/>
      <c r="BQ329" s="362"/>
      <c r="BR329" s="362"/>
      <c r="BS329" s="249"/>
      <c r="BT329" s="362"/>
      <c r="BU329" s="362"/>
      <c r="BV329" s="362"/>
      <c r="BW329" s="362"/>
      <c r="BX329" s="362"/>
      <c r="BY329" s="249"/>
    </row>
    <row r="330" spans="3:78" ht="15" customHeight="1" thickBot="1">
      <c r="C330" s="306" t="s">
        <v>940</v>
      </c>
      <c r="D330" s="369"/>
      <c r="E330" s="415"/>
      <c r="F330" s="418"/>
      <c r="G330" s="421"/>
      <c r="H330" s="381"/>
      <c r="I330" s="384"/>
      <c r="J330" s="384"/>
      <c r="K330" s="387"/>
      <c r="L330" s="390"/>
      <c r="M330" s="393"/>
      <c r="N330" s="279" t="s">
        <v>378</v>
      </c>
      <c r="O330" s="211"/>
      <c r="P330" s="363" t="s">
        <v>282</v>
      </c>
      <c r="Q330" s="363"/>
      <c r="R330" s="170"/>
      <c r="S330" s="170"/>
      <c r="T330" s="165"/>
      <c r="U330" s="165"/>
      <c r="V330" s="165"/>
      <c r="W330" s="165"/>
      <c r="X330" s="165"/>
      <c r="Y330" s="165"/>
      <c r="Z330" s="165"/>
      <c r="AA330" s="165"/>
      <c r="AB330" s="165"/>
      <c r="AC330" s="165"/>
      <c r="AD330" s="165"/>
      <c r="AE330" s="165"/>
      <c r="AF330" s="165"/>
      <c r="AG330" s="165"/>
      <c r="AH330" s="165"/>
      <c r="AI330" s="165"/>
      <c r="AJ330" s="165"/>
      <c r="AK330" s="165"/>
      <c r="AL330" s="165"/>
      <c r="AM330" s="165"/>
      <c r="AN330" s="165"/>
      <c r="AO330" s="165"/>
      <c r="AP330" s="165"/>
      <c r="AQ330" s="165"/>
      <c r="AR330" s="165"/>
      <c r="AS330" s="165"/>
      <c r="AT330" s="165"/>
      <c r="AU330" s="165"/>
      <c r="AV330" s="165"/>
      <c r="AW330" s="165"/>
      <c r="AX330" s="165"/>
      <c r="AY330" s="165"/>
      <c r="AZ330" s="165"/>
      <c r="BA330" s="165"/>
      <c r="BB330" s="165"/>
      <c r="BC330" s="165"/>
      <c r="BD330" s="165"/>
      <c r="BE330" s="165"/>
      <c r="BF330" s="165"/>
      <c r="BG330" s="165"/>
      <c r="BH330" s="165"/>
      <c r="BI330" s="165"/>
      <c r="BJ330" s="165"/>
      <c r="BK330" s="165"/>
      <c r="BL330" s="165"/>
      <c r="BM330" s="165"/>
      <c r="BN330" s="166"/>
      <c r="BO330" s="250"/>
      <c r="BP330" s="249"/>
      <c r="BQ330" s="249"/>
      <c r="BR330" s="249"/>
      <c r="BS330" s="249"/>
      <c r="BT330" s="249"/>
      <c r="BU330" s="249"/>
      <c r="BY330" s="249"/>
    </row>
    <row r="331" spans="3:78" ht="11.25" customHeight="1">
      <c r="C331" s="97"/>
      <c r="D331" s="367">
        <v>9</v>
      </c>
      <c r="E331" s="413" t="s">
        <v>199</v>
      </c>
      <c r="F331" s="416" t="s">
        <v>209</v>
      </c>
      <c r="G331" s="419" t="s">
        <v>975</v>
      </c>
      <c r="H331" s="422" t="s">
        <v>825</v>
      </c>
      <c r="I331" s="422" t="s">
        <v>825</v>
      </c>
      <c r="J331" s="422" t="s">
        <v>766</v>
      </c>
      <c r="K331" s="385">
        <v>3</v>
      </c>
      <c r="L331" s="423">
        <v>2021</v>
      </c>
      <c r="M331" s="391">
        <v>0</v>
      </c>
      <c r="N331" s="162"/>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0"/>
      <c r="AY331" s="160"/>
      <c r="AZ331" s="160"/>
      <c r="BA331" s="160"/>
      <c r="BB331" s="160"/>
      <c r="BC331" s="160"/>
      <c r="BD331" s="160"/>
      <c r="BE331" s="160"/>
      <c r="BF331" s="160"/>
      <c r="BG331" s="160"/>
      <c r="BH331" s="160"/>
      <c r="BI331" s="160"/>
      <c r="BJ331" s="160"/>
      <c r="BK331" s="160"/>
      <c r="BL331" s="160"/>
      <c r="BM331" s="160"/>
      <c r="BN331" s="161"/>
      <c r="BO331" s="250"/>
      <c r="BP331" s="249"/>
      <c r="BQ331" s="249"/>
      <c r="BR331" s="249"/>
      <c r="BS331" s="249"/>
      <c r="BT331" s="249"/>
      <c r="BU331" s="249"/>
      <c r="BY331" s="249"/>
    </row>
    <row r="332" spans="3:78" ht="11.25" customHeight="1">
      <c r="C332" s="305"/>
      <c r="D332" s="368"/>
      <c r="E332" s="414"/>
      <c r="F332" s="417"/>
      <c r="G332" s="420"/>
      <c r="H332" s="380"/>
      <c r="I332" s="383"/>
      <c r="J332" s="383"/>
      <c r="K332" s="386"/>
      <c r="L332" s="389"/>
      <c r="M332" s="392"/>
      <c r="N332" s="394"/>
      <c r="O332" s="397">
        <v>1</v>
      </c>
      <c r="P332" s="410" t="s">
        <v>966</v>
      </c>
      <c r="Q332" s="409"/>
      <c r="R332" s="364"/>
      <c r="S332" s="364"/>
      <c r="T332" s="364"/>
      <c r="U332" s="364"/>
      <c r="V332" s="364"/>
      <c r="W332" s="364"/>
      <c r="X332" s="364"/>
      <c r="Y332" s="364"/>
      <c r="Z332" s="364"/>
      <c r="AA332" s="364"/>
      <c r="AB332" s="364"/>
      <c r="AC332" s="364"/>
      <c r="AD332" s="364"/>
      <c r="AE332" s="208"/>
      <c r="AF332" s="219"/>
      <c r="AG332" s="218"/>
      <c r="AH332" s="218"/>
      <c r="AI332" s="218"/>
      <c r="AJ332" s="218"/>
      <c r="AK332" s="218"/>
      <c r="AL332" s="218"/>
      <c r="AM332" s="218"/>
      <c r="AN332" s="218"/>
      <c r="AO332" s="218"/>
      <c r="AP332" s="163"/>
      <c r="AQ332" s="163"/>
      <c r="AR332" s="163"/>
      <c r="AS332" s="163"/>
      <c r="AT332" s="163"/>
      <c r="AU332" s="163"/>
      <c r="AV332" s="163"/>
      <c r="AW332" s="163"/>
      <c r="AX332" s="163"/>
      <c r="AY332" s="163"/>
      <c r="AZ332" s="163"/>
      <c r="BA332" s="163"/>
      <c r="BB332" s="163"/>
      <c r="BC332" s="163"/>
      <c r="BD332" s="163"/>
      <c r="BE332" s="163"/>
      <c r="BF332" s="163"/>
      <c r="BG332" s="163"/>
      <c r="BH332" s="163"/>
      <c r="BI332" s="163"/>
      <c r="BJ332" s="163"/>
      <c r="BK332" s="163"/>
      <c r="BL332" s="163"/>
      <c r="BM332" s="163"/>
      <c r="BN332" s="164"/>
      <c r="BO332" s="250"/>
      <c r="BP332" s="362"/>
      <c r="BQ332" s="362"/>
      <c r="BR332" s="362"/>
      <c r="BS332" s="249"/>
      <c r="BT332" s="362"/>
      <c r="BU332" s="362"/>
      <c r="BV332" s="362"/>
      <c r="BW332" s="362"/>
      <c r="BX332" s="362"/>
      <c r="BY332" s="249"/>
    </row>
    <row r="333" spans="3:78" ht="30" customHeight="1">
      <c r="C333" s="305"/>
      <c r="D333" s="368"/>
      <c r="E333" s="414"/>
      <c r="F333" s="417"/>
      <c r="G333" s="420"/>
      <c r="H333" s="380"/>
      <c r="I333" s="383"/>
      <c r="J333" s="383"/>
      <c r="K333" s="386"/>
      <c r="L333" s="389"/>
      <c r="M333" s="392"/>
      <c r="N333" s="395"/>
      <c r="O333" s="398"/>
      <c r="P333" s="411"/>
      <c r="Q333" s="404"/>
      <c r="R333" s="365"/>
      <c r="S333" s="365"/>
      <c r="T333" s="365"/>
      <c r="U333" s="365"/>
      <c r="V333" s="365"/>
      <c r="W333" s="365"/>
      <c r="X333" s="365"/>
      <c r="Y333" s="365"/>
      <c r="Z333" s="365"/>
      <c r="AA333" s="365"/>
      <c r="AB333" s="365"/>
      <c r="AC333" s="365"/>
      <c r="AD333" s="365"/>
      <c r="AE333" s="192"/>
      <c r="AF333" s="216" t="s">
        <v>268</v>
      </c>
      <c r="AG333" s="304" t="s">
        <v>240</v>
      </c>
      <c r="AH333" s="300" t="s">
        <v>18</v>
      </c>
      <c r="AI333" s="317" t="s">
        <v>815</v>
      </c>
      <c r="AJ333" s="220" t="s">
        <v>530</v>
      </c>
      <c r="AK333" s="220" t="s">
        <v>816</v>
      </c>
      <c r="AL333" s="220" t="s">
        <v>817</v>
      </c>
      <c r="AM333" s="220" t="s">
        <v>818</v>
      </c>
      <c r="AN333" s="220" t="s">
        <v>819</v>
      </c>
      <c r="AO333" s="220" t="s">
        <v>820</v>
      </c>
      <c r="AP333" s="171" t="s">
        <v>18</v>
      </c>
      <c r="AQ333" s="194">
        <f>SUM(AT333,AW333,AZ333,BC333,BF333,BI333,BL333)</f>
        <v>12588.439999999999</v>
      </c>
      <c r="AR333" s="196">
        <f>SUM(AT333,AX333,BA333,BD333,BG333,BJ333,BM333)</f>
        <v>22193.445199999998</v>
      </c>
      <c r="AS333" s="194">
        <f>AQ333-AR333</f>
        <v>-9605.0051999999996</v>
      </c>
      <c r="AT333" s="315">
        <v>1019.79</v>
      </c>
      <c r="AU333" s="172">
        <v>0</v>
      </c>
      <c r="AV333" s="313"/>
      <c r="AW333" s="311">
        <v>11568.65</v>
      </c>
      <c r="AX333" s="197">
        <v>11568.65</v>
      </c>
      <c r="AY333" s="198"/>
      <c r="AZ333" s="315">
        <v>0</v>
      </c>
      <c r="BA333" s="197">
        <v>9605.0051999999996</v>
      </c>
      <c r="BB333" s="198"/>
      <c r="BC333" s="311">
        <v>0</v>
      </c>
      <c r="BD333" s="197">
        <v>0</v>
      </c>
      <c r="BE333" s="198"/>
      <c r="BF333" s="311">
        <v>0</v>
      </c>
      <c r="BG333" s="197">
        <v>0</v>
      </c>
      <c r="BH333" s="198"/>
      <c r="BI333" s="311">
        <v>0</v>
      </c>
      <c r="BJ333" s="197">
        <v>0</v>
      </c>
      <c r="BK333" s="198"/>
      <c r="BL333" s="311"/>
      <c r="BM333" s="313"/>
      <c r="BN333" s="194"/>
      <c r="BO333" s="250">
        <v>0</v>
      </c>
      <c r="BP333" s="362"/>
      <c r="BQ333" s="362"/>
      <c r="BR333" s="362"/>
      <c r="BS333" s="248" t="str">
        <f>AG333 &amp; BO333</f>
        <v>Прибыль направляемая на инвестиции0</v>
      </c>
      <c r="BT333" s="362"/>
      <c r="BU333" s="362"/>
      <c r="BV333" s="362"/>
      <c r="BW333" s="362"/>
      <c r="BX333" s="362"/>
      <c r="BY333" s="248" t="str">
        <f>AG333&amp;AH333</f>
        <v>Прибыль направляемая на инвестициида</v>
      </c>
      <c r="BZ333" s="249">
        <v>0</v>
      </c>
    </row>
    <row r="334" spans="3:78" ht="30" customHeight="1">
      <c r="C334" s="305"/>
      <c r="D334" s="368"/>
      <c r="E334" s="414"/>
      <c r="F334" s="417"/>
      <c r="G334" s="420"/>
      <c r="H334" s="380"/>
      <c r="I334" s="383"/>
      <c r="J334" s="383"/>
      <c r="K334" s="386"/>
      <c r="L334" s="389"/>
      <c r="M334" s="392"/>
      <c r="N334" s="395"/>
      <c r="O334" s="398"/>
      <c r="P334" s="411"/>
      <c r="Q334" s="404"/>
      <c r="R334" s="365"/>
      <c r="S334" s="365"/>
      <c r="T334" s="365"/>
      <c r="U334" s="365"/>
      <c r="V334" s="365"/>
      <c r="W334" s="365"/>
      <c r="X334" s="365"/>
      <c r="Y334" s="365"/>
      <c r="Z334" s="365"/>
      <c r="AA334" s="365"/>
      <c r="AB334" s="365"/>
      <c r="AC334" s="365"/>
      <c r="AD334" s="365"/>
      <c r="AE334" s="192"/>
      <c r="AF334" s="216" t="s">
        <v>118</v>
      </c>
      <c r="AG334" s="304" t="s">
        <v>226</v>
      </c>
      <c r="AH334" s="300" t="s">
        <v>18</v>
      </c>
      <c r="AI334" s="317" t="s">
        <v>815</v>
      </c>
      <c r="AJ334" s="220" t="s">
        <v>530</v>
      </c>
      <c r="AK334" s="220" t="s">
        <v>816</v>
      </c>
      <c r="AL334" s="220" t="s">
        <v>817</v>
      </c>
      <c r="AM334" s="220" t="s">
        <v>818</v>
      </c>
      <c r="AN334" s="220" t="s">
        <v>819</v>
      </c>
      <c r="AO334" s="220" t="s">
        <v>820</v>
      </c>
      <c r="AP334" s="171" t="s">
        <v>18</v>
      </c>
      <c r="AQ334" s="194">
        <f>SUM(AT334,AW334,AZ334,BC334,BF334,BI334,BL334)</f>
        <v>8827.19</v>
      </c>
      <c r="AR334" s="196">
        <f>SUM(AT334,AX334,BA334,BD334,BG334,BJ334,BM334)</f>
        <v>0</v>
      </c>
      <c r="AS334" s="194">
        <f>AQ334-AR334</f>
        <v>8827.19</v>
      </c>
      <c r="AT334" s="315">
        <v>0</v>
      </c>
      <c r="AU334" s="172">
        <v>0</v>
      </c>
      <c r="AV334" s="313"/>
      <c r="AW334" s="311">
        <v>0</v>
      </c>
      <c r="AX334" s="197">
        <v>0</v>
      </c>
      <c r="AY334" s="198"/>
      <c r="AZ334" s="315">
        <v>8827.19</v>
      </c>
      <c r="BA334" s="197"/>
      <c r="BB334" s="198"/>
      <c r="BC334" s="311">
        <v>0</v>
      </c>
      <c r="BD334" s="197">
        <v>0</v>
      </c>
      <c r="BE334" s="198"/>
      <c r="BF334" s="311">
        <v>0</v>
      </c>
      <c r="BG334" s="197">
        <v>0</v>
      </c>
      <c r="BH334" s="198"/>
      <c r="BI334" s="311">
        <v>0</v>
      </c>
      <c r="BJ334" s="197">
        <v>0</v>
      </c>
      <c r="BK334" s="198"/>
      <c r="BL334" s="311"/>
      <c r="BM334" s="313"/>
      <c r="BN334" s="194"/>
      <c r="BO334" s="250">
        <v>0</v>
      </c>
      <c r="BP334" s="362"/>
      <c r="BQ334" s="362"/>
      <c r="BR334" s="362"/>
      <c r="BS334" s="248" t="str">
        <f>AG334 &amp; BO334</f>
        <v>Кредиты0</v>
      </c>
      <c r="BT334" s="362"/>
      <c r="BU334" s="362"/>
      <c r="BV334" s="362"/>
      <c r="BW334" s="362"/>
      <c r="BX334" s="362"/>
      <c r="BY334" s="248" t="str">
        <f>AG334&amp;AH334</f>
        <v>Кредитыда</v>
      </c>
      <c r="BZ334" s="249">
        <v>0</v>
      </c>
    </row>
    <row r="335" spans="3:78" ht="15" customHeight="1">
      <c r="C335" s="305" t="s">
        <v>941</v>
      </c>
      <c r="D335" s="368"/>
      <c r="E335" s="414"/>
      <c r="F335" s="417"/>
      <c r="G335" s="420"/>
      <c r="H335" s="380"/>
      <c r="I335" s="383"/>
      <c r="J335" s="383"/>
      <c r="K335" s="386"/>
      <c r="L335" s="389"/>
      <c r="M335" s="392"/>
      <c r="N335" s="396"/>
      <c r="O335" s="399"/>
      <c r="P335" s="412"/>
      <c r="Q335" s="405"/>
      <c r="R335" s="366"/>
      <c r="S335" s="366"/>
      <c r="T335" s="366"/>
      <c r="U335" s="366"/>
      <c r="V335" s="366"/>
      <c r="W335" s="366"/>
      <c r="X335" s="366"/>
      <c r="Y335" s="366"/>
      <c r="Z335" s="366"/>
      <c r="AA335" s="366"/>
      <c r="AB335" s="366"/>
      <c r="AC335" s="366"/>
      <c r="AD335" s="366"/>
      <c r="AE335" s="278" t="s">
        <v>377</v>
      </c>
      <c r="AF335" s="202"/>
      <c r="AG335" s="222" t="s">
        <v>24</v>
      </c>
      <c r="AH335" s="222"/>
      <c r="AI335" s="222"/>
      <c r="AJ335" s="222"/>
      <c r="AK335" s="222"/>
      <c r="AL335" s="222"/>
      <c r="AM335" s="222"/>
      <c r="AN335" s="222"/>
      <c r="AO335" s="222"/>
      <c r="AP335" s="167"/>
      <c r="AQ335" s="168"/>
      <c r="AR335" s="168"/>
      <c r="AS335" s="168"/>
      <c r="AT335" s="168"/>
      <c r="AU335" s="168"/>
      <c r="AV335" s="168"/>
      <c r="AW335" s="168"/>
      <c r="AX335" s="168"/>
      <c r="AY335" s="168"/>
      <c r="AZ335" s="168"/>
      <c r="BA335" s="168"/>
      <c r="BB335" s="168"/>
      <c r="BC335" s="168"/>
      <c r="BD335" s="168"/>
      <c r="BE335" s="168"/>
      <c r="BF335" s="168"/>
      <c r="BG335" s="168"/>
      <c r="BH335" s="168"/>
      <c r="BI335" s="168"/>
      <c r="BJ335" s="168"/>
      <c r="BK335" s="168"/>
      <c r="BL335" s="168"/>
      <c r="BM335" s="168"/>
      <c r="BN335" s="169"/>
      <c r="BO335" s="250"/>
      <c r="BP335" s="362"/>
      <c r="BQ335" s="362"/>
      <c r="BR335" s="362"/>
      <c r="BS335" s="249"/>
      <c r="BT335" s="362"/>
      <c r="BU335" s="362"/>
      <c r="BV335" s="362"/>
      <c r="BW335" s="362"/>
      <c r="BX335" s="362"/>
      <c r="BY335" s="249"/>
    </row>
    <row r="336" spans="3:78" ht="15" customHeight="1" thickBot="1">
      <c r="C336" s="306" t="s">
        <v>940</v>
      </c>
      <c r="D336" s="369"/>
      <c r="E336" s="415"/>
      <c r="F336" s="418"/>
      <c r="G336" s="421"/>
      <c r="H336" s="381"/>
      <c r="I336" s="384"/>
      <c r="J336" s="384"/>
      <c r="K336" s="387"/>
      <c r="L336" s="390"/>
      <c r="M336" s="393"/>
      <c r="N336" s="279" t="s">
        <v>378</v>
      </c>
      <c r="O336" s="211"/>
      <c r="P336" s="363" t="s">
        <v>282</v>
      </c>
      <c r="Q336" s="363"/>
      <c r="R336" s="170"/>
      <c r="S336" s="170"/>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c r="AS336" s="165"/>
      <c r="AT336" s="165"/>
      <c r="AU336" s="165"/>
      <c r="AV336" s="165"/>
      <c r="AW336" s="165"/>
      <c r="AX336" s="165"/>
      <c r="AY336" s="165"/>
      <c r="AZ336" s="165"/>
      <c r="BA336" s="165"/>
      <c r="BB336" s="165"/>
      <c r="BC336" s="165"/>
      <c r="BD336" s="165"/>
      <c r="BE336" s="165"/>
      <c r="BF336" s="165"/>
      <c r="BG336" s="165"/>
      <c r="BH336" s="165"/>
      <c r="BI336" s="165"/>
      <c r="BJ336" s="165"/>
      <c r="BK336" s="165"/>
      <c r="BL336" s="165"/>
      <c r="BM336" s="165"/>
      <c r="BN336" s="166"/>
      <c r="BO336" s="250"/>
      <c r="BP336" s="249"/>
      <c r="BQ336" s="249"/>
      <c r="BR336" s="249"/>
      <c r="BS336" s="249"/>
      <c r="BT336" s="249"/>
      <c r="BU336" s="249"/>
      <c r="BY336" s="249"/>
    </row>
    <row r="337" spans="3:78" ht="11.25" customHeight="1">
      <c r="C337" s="97"/>
      <c r="D337" s="367">
        <v>10</v>
      </c>
      <c r="E337" s="413" t="s">
        <v>199</v>
      </c>
      <c r="F337" s="416" t="s">
        <v>209</v>
      </c>
      <c r="G337" s="419" t="s">
        <v>976</v>
      </c>
      <c r="H337" s="422" t="s">
        <v>825</v>
      </c>
      <c r="I337" s="422" t="s">
        <v>825</v>
      </c>
      <c r="J337" s="422" t="s">
        <v>766</v>
      </c>
      <c r="K337" s="385">
        <v>2</v>
      </c>
      <c r="L337" s="423">
        <v>2028</v>
      </c>
      <c r="M337" s="391">
        <v>0</v>
      </c>
      <c r="N337" s="162"/>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0"/>
      <c r="BG337" s="160"/>
      <c r="BH337" s="160"/>
      <c r="BI337" s="160"/>
      <c r="BJ337" s="160"/>
      <c r="BK337" s="160"/>
      <c r="BL337" s="160"/>
      <c r="BM337" s="160"/>
      <c r="BN337" s="161"/>
      <c r="BO337" s="250"/>
      <c r="BP337" s="249"/>
      <c r="BQ337" s="249"/>
      <c r="BR337" s="249"/>
      <c r="BS337" s="249"/>
      <c r="BT337" s="249"/>
      <c r="BU337" s="249"/>
      <c r="BY337" s="249"/>
    </row>
    <row r="338" spans="3:78" ht="11.25" customHeight="1">
      <c r="C338" s="305"/>
      <c r="D338" s="368"/>
      <c r="E338" s="414"/>
      <c r="F338" s="417"/>
      <c r="G338" s="420"/>
      <c r="H338" s="380"/>
      <c r="I338" s="383"/>
      <c r="J338" s="383"/>
      <c r="K338" s="386"/>
      <c r="L338" s="389"/>
      <c r="M338" s="392"/>
      <c r="N338" s="394"/>
      <c r="O338" s="397">
        <v>1</v>
      </c>
      <c r="P338" s="410" t="s">
        <v>966</v>
      </c>
      <c r="Q338" s="409"/>
      <c r="R338" s="364"/>
      <c r="S338" s="364"/>
      <c r="T338" s="364"/>
      <c r="U338" s="364"/>
      <c r="V338" s="364"/>
      <c r="W338" s="364"/>
      <c r="X338" s="364"/>
      <c r="Y338" s="364"/>
      <c r="Z338" s="364"/>
      <c r="AA338" s="364"/>
      <c r="AB338" s="364"/>
      <c r="AC338" s="364"/>
      <c r="AD338" s="364"/>
      <c r="AE338" s="208"/>
      <c r="AF338" s="219"/>
      <c r="AG338" s="218"/>
      <c r="AH338" s="218"/>
      <c r="AI338" s="218"/>
      <c r="AJ338" s="218"/>
      <c r="AK338" s="218"/>
      <c r="AL338" s="218"/>
      <c r="AM338" s="218"/>
      <c r="AN338" s="218"/>
      <c r="AO338" s="218"/>
      <c r="AP338" s="163"/>
      <c r="AQ338" s="163"/>
      <c r="AR338" s="163"/>
      <c r="AS338" s="163"/>
      <c r="AT338" s="163"/>
      <c r="AU338" s="163"/>
      <c r="AV338" s="163"/>
      <c r="AW338" s="163"/>
      <c r="AX338" s="163"/>
      <c r="AY338" s="163"/>
      <c r="AZ338" s="163"/>
      <c r="BA338" s="163"/>
      <c r="BB338" s="163"/>
      <c r="BC338" s="163"/>
      <c r="BD338" s="163"/>
      <c r="BE338" s="163"/>
      <c r="BF338" s="163"/>
      <c r="BG338" s="163"/>
      <c r="BH338" s="163"/>
      <c r="BI338" s="163"/>
      <c r="BJ338" s="163"/>
      <c r="BK338" s="163"/>
      <c r="BL338" s="163"/>
      <c r="BM338" s="163"/>
      <c r="BN338" s="164"/>
      <c r="BO338" s="250"/>
      <c r="BP338" s="362"/>
      <c r="BQ338" s="362"/>
      <c r="BR338" s="362"/>
      <c r="BS338" s="249"/>
      <c r="BT338" s="362"/>
      <c r="BU338" s="362"/>
      <c r="BV338" s="362"/>
      <c r="BW338" s="362"/>
      <c r="BX338" s="362"/>
      <c r="BY338" s="249"/>
    </row>
    <row r="339" spans="3:78" ht="25.5" customHeight="1">
      <c r="C339" s="305"/>
      <c r="D339" s="368"/>
      <c r="E339" s="414"/>
      <c r="F339" s="417"/>
      <c r="G339" s="420"/>
      <c r="H339" s="380"/>
      <c r="I339" s="383"/>
      <c r="J339" s="383"/>
      <c r="K339" s="386"/>
      <c r="L339" s="389"/>
      <c r="M339" s="392"/>
      <c r="N339" s="395"/>
      <c r="O339" s="398"/>
      <c r="P339" s="411"/>
      <c r="Q339" s="404"/>
      <c r="R339" s="365"/>
      <c r="S339" s="365"/>
      <c r="T339" s="365"/>
      <c r="U339" s="365"/>
      <c r="V339" s="365"/>
      <c r="W339" s="365"/>
      <c r="X339" s="365"/>
      <c r="Y339" s="365"/>
      <c r="Z339" s="365"/>
      <c r="AA339" s="365"/>
      <c r="AB339" s="365"/>
      <c r="AC339" s="365"/>
      <c r="AD339" s="365"/>
      <c r="AE339" s="192"/>
      <c r="AF339" s="216" t="s">
        <v>268</v>
      </c>
      <c r="AG339" s="304" t="s">
        <v>240</v>
      </c>
      <c r="AH339" s="300" t="s">
        <v>18</v>
      </c>
      <c r="AI339" s="317" t="s">
        <v>815</v>
      </c>
      <c r="AJ339" s="220" t="s">
        <v>530</v>
      </c>
      <c r="AK339" s="220" t="s">
        <v>816</v>
      </c>
      <c r="AL339" s="220" t="s">
        <v>817</v>
      </c>
      <c r="AM339" s="220" t="s">
        <v>818</v>
      </c>
      <c r="AN339" s="220" t="s">
        <v>819</v>
      </c>
      <c r="AO339" s="220" t="s">
        <v>820</v>
      </c>
      <c r="AP339" s="171" t="s">
        <v>18</v>
      </c>
      <c r="AQ339" s="194">
        <f>SUM(AT339,AW339,AZ339,BC339,BF339,BI339,BL339)</f>
        <v>13787.94</v>
      </c>
      <c r="AR339" s="196">
        <f>SUM(AT339,AX339,BA339,BD339,BG339,BJ339,BM339)</f>
        <v>0</v>
      </c>
      <c r="AS339" s="194">
        <f>AQ339-AR339</f>
        <v>13787.94</v>
      </c>
      <c r="AT339" s="315">
        <v>0</v>
      </c>
      <c r="AU339" s="172">
        <v>0</v>
      </c>
      <c r="AV339" s="313"/>
      <c r="AW339" s="311">
        <v>0</v>
      </c>
      <c r="AX339" s="197">
        <v>0</v>
      </c>
      <c r="AY339" s="198"/>
      <c r="AZ339" s="315">
        <v>0</v>
      </c>
      <c r="BA339" s="197">
        <v>0</v>
      </c>
      <c r="BB339" s="198"/>
      <c r="BC339" s="311">
        <v>0</v>
      </c>
      <c r="BD339" s="197">
        <v>0</v>
      </c>
      <c r="BE339" s="198"/>
      <c r="BF339" s="311">
        <v>0</v>
      </c>
      <c r="BG339" s="197">
        <v>0</v>
      </c>
      <c r="BH339" s="198"/>
      <c r="BI339" s="311">
        <v>13787.94</v>
      </c>
      <c r="BJ339" s="197"/>
      <c r="BK339" s="198"/>
      <c r="BL339" s="311"/>
      <c r="BM339" s="313"/>
      <c r="BN339" s="194"/>
      <c r="BO339" s="250">
        <v>0</v>
      </c>
      <c r="BP339" s="362"/>
      <c r="BQ339" s="362"/>
      <c r="BR339" s="362"/>
      <c r="BS339" s="248" t="str">
        <f>AG339 &amp; BO339</f>
        <v>Прибыль направляемая на инвестиции0</v>
      </c>
      <c r="BT339" s="362"/>
      <c r="BU339" s="362"/>
      <c r="BV339" s="362"/>
      <c r="BW339" s="362"/>
      <c r="BX339" s="362"/>
      <c r="BY339" s="248" t="str">
        <f>AG339&amp;AH339</f>
        <v>Прибыль направляемая на инвестициида</v>
      </c>
      <c r="BZ339" s="249">
        <v>13787.94</v>
      </c>
    </row>
    <row r="340" spans="3:78" ht="25.5" customHeight="1">
      <c r="C340" s="305"/>
      <c r="D340" s="368"/>
      <c r="E340" s="414"/>
      <c r="F340" s="417"/>
      <c r="G340" s="420"/>
      <c r="H340" s="380"/>
      <c r="I340" s="383"/>
      <c r="J340" s="383"/>
      <c r="K340" s="386"/>
      <c r="L340" s="389"/>
      <c r="M340" s="392"/>
      <c r="N340" s="395"/>
      <c r="O340" s="398"/>
      <c r="P340" s="411"/>
      <c r="Q340" s="404"/>
      <c r="R340" s="365"/>
      <c r="S340" s="365"/>
      <c r="T340" s="365"/>
      <c r="U340" s="365"/>
      <c r="V340" s="365"/>
      <c r="W340" s="365"/>
      <c r="X340" s="365"/>
      <c r="Y340" s="365"/>
      <c r="Z340" s="365"/>
      <c r="AA340" s="365"/>
      <c r="AB340" s="365"/>
      <c r="AC340" s="365"/>
      <c r="AD340" s="365"/>
      <c r="AE340" s="192"/>
      <c r="AF340" s="216" t="s">
        <v>118</v>
      </c>
      <c r="AG340" s="304" t="s">
        <v>221</v>
      </c>
      <c r="AH340" s="300" t="s">
        <v>18</v>
      </c>
      <c r="AI340" s="317" t="s">
        <v>815</v>
      </c>
      <c r="AJ340" s="220" t="s">
        <v>530</v>
      </c>
      <c r="AK340" s="220" t="s">
        <v>816</v>
      </c>
      <c r="AL340" s="220" t="s">
        <v>817</v>
      </c>
      <c r="AM340" s="220" t="s">
        <v>818</v>
      </c>
      <c r="AN340" s="220" t="s">
        <v>819</v>
      </c>
      <c r="AO340" s="220" t="s">
        <v>820</v>
      </c>
      <c r="AP340" s="171" t="s">
        <v>18</v>
      </c>
      <c r="AQ340" s="194">
        <f>SUM(AT340,AW340,AZ340,BC340,BF340,BI340,BL340)</f>
        <v>8043.09</v>
      </c>
      <c r="AR340" s="196">
        <f>SUM(AT340,AX340,BA340,BD340,BG340,BJ340,BM340)</f>
        <v>0</v>
      </c>
      <c r="AS340" s="194">
        <f>AQ340-AR340</f>
        <v>8043.09</v>
      </c>
      <c r="AT340" s="315">
        <v>0</v>
      </c>
      <c r="AU340" s="172">
        <v>0</v>
      </c>
      <c r="AV340" s="313"/>
      <c r="AW340" s="311">
        <v>0</v>
      </c>
      <c r="AX340" s="197">
        <v>0</v>
      </c>
      <c r="AY340" s="198"/>
      <c r="AZ340" s="315">
        <v>0</v>
      </c>
      <c r="BA340" s="197">
        <v>0</v>
      </c>
      <c r="BB340" s="198"/>
      <c r="BC340" s="311">
        <v>0</v>
      </c>
      <c r="BD340" s="197">
        <v>0</v>
      </c>
      <c r="BE340" s="198"/>
      <c r="BF340" s="311">
        <v>0</v>
      </c>
      <c r="BG340" s="197">
        <v>0</v>
      </c>
      <c r="BH340" s="198"/>
      <c r="BI340" s="311">
        <v>8043.09</v>
      </c>
      <c r="BJ340" s="197"/>
      <c r="BK340" s="198"/>
      <c r="BL340" s="311"/>
      <c r="BM340" s="313"/>
      <c r="BN340" s="194"/>
      <c r="BO340" s="250">
        <v>0</v>
      </c>
      <c r="BP340" s="362"/>
      <c r="BQ340" s="362"/>
      <c r="BR340" s="362"/>
      <c r="BS340" s="248" t="str">
        <f>AG340 &amp; BO340</f>
        <v>Амортизационные отчисления0</v>
      </c>
      <c r="BT340" s="362"/>
      <c r="BU340" s="362"/>
      <c r="BV340" s="362"/>
      <c r="BW340" s="362"/>
      <c r="BX340" s="362"/>
      <c r="BY340" s="248" t="str">
        <f>AG340&amp;AH340</f>
        <v>Амортизационные отчисленияда</v>
      </c>
      <c r="BZ340" s="249">
        <v>8043.09</v>
      </c>
    </row>
    <row r="341" spans="3:78" ht="25.5" customHeight="1">
      <c r="C341" s="97"/>
      <c r="D341" s="368"/>
      <c r="E341" s="414"/>
      <c r="F341" s="417"/>
      <c r="G341" s="420"/>
      <c r="H341" s="380"/>
      <c r="I341" s="383"/>
      <c r="J341" s="383"/>
      <c r="K341" s="386"/>
      <c r="L341" s="389"/>
      <c r="M341" s="392"/>
      <c r="N341" s="395"/>
      <c r="O341" s="398"/>
      <c r="P341" s="411"/>
      <c r="Q341" s="404"/>
      <c r="R341" s="365"/>
      <c r="S341" s="365"/>
      <c r="T341" s="365"/>
      <c r="U341" s="365"/>
      <c r="V341" s="365"/>
      <c r="W341" s="365"/>
      <c r="X341" s="365"/>
      <c r="Y341" s="365"/>
      <c r="Z341" s="365"/>
      <c r="AA341" s="365"/>
      <c r="AB341" s="365"/>
      <c r="AC341" s="365"/>
      <c r="AD341" s="365"/>
      <c r="AE341" s="325" t="s">
        <v>1008</v>
      </c>
      <c r="AF341" s="216" t="s">
        <v>119</v>
      </c>
      <c r="AG341" s="195" t="s">
        <v>226</v>
      </c>
      <c r="AH341" s="300" t="s">
        <v>18</v>
      </c>
      <c r="AI341" s="317" t="s">
        <v>815</v>
      </c>
      <c r="AJ341" s="220"/>
      <c r="AK341" s="220"/>
      <c r="AL341" s="220"/>
      <c r="AM341" s="220"/>
      <c r="AN341" s="220"/>
      <c r="AO341" s="220"/>
      <c r="AP341" s="171" t="s">
        <v>18</v>
      </c>
      <c r="AQ341" s="194">
        <f>SUM(AT341,AW341,AZ341,BC341,BF341,BI341,BL341)</f>
        <v>0</v>
      </c>
      <c r="AR341" s="196">
        <f>SUM(AT341,AX341,BA341,BD341,BG341,BJ341,BM341)</f>
        <v>29053.66</v>
      </c>
      <c r="AS341" s="194">
        <f>AQ341-AR341</f>
        <v>-29053.66</v>
      </c>
      <c r="AT341" s="315"/>
      <c r="AU341" s="172">
        <v>0</v>
      </c>
      <c r="AV341" s="240"/>
      <c r="AW341" s="311"/>
      <c r="AX341" s="197"/>
      <c r="AY341" s="198">
        <f>AW341-AX341</f>
        <v>0</v>
      </c>
      <c r="AZ341" s="315"/>
      <c r="BA341" s="197"/>
      <c r="BB341" s="198">
        <f>AZ341-BA341</f>
        <v>0</v>
      </c>
      <c r="BC341" s="311"/>
      <c r="BD341" s="197"/>
      <c r="BE341" s="198">
        <f>BC341-BD341</f>
        <v>0</v>
      </c>
      <c r="BF341" s="311"/>
      <c r="BG341" s="197"/>
      <c r="BH341" s="198">
        <f>BF341-BG341</f>
        <v>0</v>
      </c>
      <c r="BI341" s="311"/>
      <c r="BJ341" s="197"/>
      <c r="BK341" s="198">
        <f>BI341-BJ341</f>
        <v>0</v>
      </c>
      <c r="BL341" s="311"/>
      <c r="BM341" s="313">
        <f>12783.76+16269.9</f>
        <v>29053.66</v>
      </c>
      <c r="BN341" s="194">
        <f>BL341-BM341</f>
        <v>-29053.66</v>
      </c>
      <c r="BO341" s="250">
        <v>0</v>
      </c>
      <c r="BP341" s="362"/>
      <c r="BQ341" s="362"/>
      <c r="BR341" s="362"/>
      <c r="BS341" s="248" t="str">
        <f>AG341 &amp; BO341</f>
        <v>Кредиты0</v>
      </c>
      <c r="BT341" s="362"/>
      <c r="BU341" s="362"/>
      <c r="BV341" s="362"/>
      <c r="BW341" s="362"/>
      <c r="BX341" s="362"/>
      <c r="BY341" s="248" t="str">
        <f>AG341&amp;AH341</f>
        <v>Кредитыда</v>
      </c>
      <c r="BZ341" s="249"/>
    </row>
    <row r="342" spans="3:78" ht="15" customHeight="1">
      <c r="C342" s="305" t="s">
        <v>941</v>
      </c>
      <c r="D342" s="368"/>
      <c r="E342" s="414"/>
      <c r="F342" s="417"/>
      <c r="G342" s="420"/>
      <c r="H342" s="380"/>
      <c r="I342" s="383"/>
      <c r="J342" s="383"/>
      <c r="K342" s="386"/>
      <c r="L342" s="389"/>
      <c r="M342" s="392"/>
      <c r="N342" s="396"/>
      <c r="O342" s="399"/>
      <c r="P342" s="412"/>
      <c r="Q342" s="405"/>
      <c r="R342" s="366"/>
      <c r="S342" s="366"/>
      <c r="T342" s="366"/>
      <c r="U342" s="366"/>
      <c r="V342" s="366"/>
      <c r="W342" s="366"/>
      <c r="X342" s="366"/>
      <c r="Y342" s="366"/>
      <c r="Z342" s="366"/>
      <c r="AA342" s="366"/>
      <c r="AB342" s="366"/>
      <c r="AC342" s="366"/>
      <c r="AD342" s="366"/>
      <c r="AE342" s="278" t="s">
        <v>377</v>
      </c>
      <c r="AF342" s="202"/>
      <c r="AG342" s="222" t="s">
        <v>24</v>
      </c>
      <c r="AH342" s="222"/>
      <c r="AI342" s="222"/>
      <c r="AJ342" s="222"/>
      <c r="AK342" s="222"/>
      <c r="AL342" s="222"/>
      <c r="AM342" s="222"/>
      <c r="AN342" s="222"/>
      <c r="AO342" s="222"/>
      <c r="AP342" s="167"/>
      <c r="AQ342" s="168"/>
      <c r="AR342" s="168"/>
      <c r="AS342" s="168"/>
      <c r="AT342" s="168"/>
      <c r="AU342" s="168"/>
      <c r="AV342" s="168"/>
      <c r="AW342" s="168"/>
      <c r="AX342" s="168"/>
      <c r="AY342" s="168"/>
      <c r="AZ342" s="168"/>
      <c r="BA342" s="168"/>
      <c r="BB342" s="168"/>
      <c r="BC342" s="168"/>
      <c r="BD342" s="168"/>
      <c r="BE342" s="168"/>
      <c r="BF342" s="168"/>
      <c r="BG342" s="168"/>
      <c r="BH342" s="168"/>
      <c r="BI342" s="168"/>
      <c r="BJ342" s="168"/>
      <c r="BK342" s="168"/>
      <c r="BL342" s="168"/>
      <c r="BM342" s="168"/>
      <c r="BN342" s="169"/>
      <c r="BO342" s="250"/>
      <c r="BP342" s="362"/>
      <c r="BQ342" s="362"/>
      <c r="BR342" s="362"/>
      <c r="BS342" s="249"/>
      <c r="BT342" s="362"/>
      <c r="BU342" s="362"/>
      <c r="BV342" s="362"/>
      <c r="BW342" s="362"/>
      <c r="BX342" s="362"/>
      <c r="BY342" s="249"/>
    </row>
    <row r="343" spans="3:78" ht="15" customHeight="1" thickBot="1">
      <c r="C343" s="306" t="s">
        <v>940</v>
      </c>
      <c r="D343" s="369"/>
      <c r="E343" s="415"/>
      <c r="F343" s="418"/>
      <c r="G343" s="421"/>
      <c r="H343" s="381"/>
      <c r="I343" s="384"/>
      <c r="J343" s="384"/>
      <c r="K343" s="387"/>
      <c r="L343" s="390"/>
      <c r="M343" s="393"/>
      <c r="N343" s="279" t="s">
        <v>378</v>
      </c>
      <c r="O343" s="211"/>
      <c r="P343" s="363" t="s">
        <v>282</v>
      </c>
      <c r="Q343" s="363"/>
      <c r="R343" s="170"/>
      <c r="S343" s="170"/>
      <c r="T343" s="165"/>
      <c r="U343" s="165"/>
      <c r="V343" s="165"/>
      <c r="W343" s="165"/>
      <c r="X343" s="165"/>
      <c r="Y343" s="165"/>
      <c r="Z343" s="165"/>
      <c r="AA343" s="165"/>
      <c r="AB343" s="165"/>
      <c r="AC343" s="165"/>
      <c r="AD343" s="165"/>
      <c r="AE343" s="165"/>
      <c r="AF343" s="165"/>
      <c r="AG343" s="165"/>
      <c r="AH343" s="165"/>
      <c r="AI343" s="165"/>
      <c r="AJ343" s="165"/>
      <c r="AK343" s="165"/>
      <c r="AL343" s="165"/>
      <c r="AM343" s="165"/>
      <c r="AN343" s="165"/>
      <c r="AO343" s="165"/>
      <c r="AP343" s="165"/>
      <c r="AQ343" s="165"/>
      <c r="AR343" s="165"/>
      <c r="AS343" s="165"/>
      <c r="AT343" s="165"/>
      <c r="AU343" s="165"/>
      <c r="AV343" s="165"/>
      <c r="AW343" s="165"/>
      <c r="AX343" s="165"/>
      <c r="AY343" s="165"/>
      <c r="AZ343" s="165"/>
      <c r="BA343" s="165"/>
      <c r="BB343" s="165"/>
      <c r="BC343" s="165"/>
      <c r="BD343" s="165"/>
      <c r="BE343" s="165"/>
      <c r="BF343" s="165"/>
      <c r="BG343" s="165"/>
      <c r="BH343" s="165"/>
      <c r="BI343" s="165"/>
      <c r="BJ343" s="165"/>
      <c r="BK343" s="165"/>
      <c r="BL343" s="165"/>
      <c r="BM343" s="165"/>
      <c r="BN343" s="166"/>
      <c r="BO343" s="250"/>
      <c r="BP343" s="249"/>
      <c r="BQ343" s="249"/>
      <c r="BR343" s="249"/>
      <c r="BS343" s="249"/>
      <c r="BT343" s="249"/>
      <c r="BU343" s="249"/>
      <c r="BY343" s="249"/>
    </row>
    <row r="344" spans="3:78" ht="11.25" customHeight="1">
      <c r="C344" s="97"/>
      <c r="D344" s="367">
        <v>11</v>
      </c>
      <c r="E344" s="413" t="s">
        <v>199</v>
      </c>
      <c r="F344" s="416" t="s">
        <v>210</v>
      </c>
      <c r="G344" s="419" t="s">
        <v>977</v>
      </c>
      <c r="H344" s="422" t="s">
        <v>825</v>
      </c>
      <c r="I344" s="422" t="s">
        <v>825</v>
      </c>
      <c r="J344" s="422" t="s">
        <v>766</v>
      </c>
      <c r="K344" s="385">
        <v>1</v>
      </c>
      <c r="L344" s="423">
        <v>2019</v>
      </c>
      <c r="M344" s="391">
        <v>0</v>
      </c>
      <c r="N344" s="162"/>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0"/>
      <c r="BG344" s="160"/>
      <c r="BH344" s="160"/>
      <c r="BI344" s="160"/>
      <c r="BJ344" s="160"/>
      <c r="BK344" s="160"/>
      <c r="BL344" s="160"/>
      <c r="BM344" s="160"/>
      <c r="BN344" s="161"/>
      <c r="BO344" s="250"/>
      <c r="BP344" s="249"/>
      <c r="BQ344" s="249"/>
      <c r="BR344" s="249"/>
      <c r="BS344" s="249"/>
      <c r="BT344" s="249"/>
      <c r="BU344" s="249"/>
      <c r="BY344" s="249"/>
    </row>
    <row r="345" spans="3:78" ht="11.25" customHeight="1">
      <c r="C345" s="305"/>
      <c r="D345" s="368"/>
      <c r="E345" s="414"/>
      <c r="F345" s="417"/>
      <c r="G345" s="420"/>
      <c r="H345" s="380"/>
      <c r="I345" s="383"/>
      <c r="J345" s="383"/>
      <c r="K345" s="386"/>
      <c r="L345" s="389"/>
      <c r="M345" s="392"/>
      <c r="N345" s="394"/>
      <c r="O345" s="397">
        <v>1</v>
      </c>
      <c r="P345" s="410" t="s">
        <v>966</v>
      </c>
      <c r="Q345" s="409"/>
      <c r="R345" s="364"/>
      <c r="S345" s="364"/>
      <c r="T345" s="364"/>
      <c r="U345" s="364"/>
      <c r="V345" s="364"/>
      <c r="W345" s="364"/>
      <c r="X345" s="364"/>
      <c r="Y345" s="364"/>
      <c r="Z345" s="364"/>
      <c r="AA345" s="364"/>
      <c r="AB345" s="364"/>
      <c r="AC345" s="364"/>
      <c r="AD345" s="364"/>
      <c r="AE345" s="208"/>
      <c r="AF345" s="219"/>
      <c r="AG345" s="218"/>
      <c r="AH345" s="218"/>
      <c r="AI345" s="218"/>
      <c r="AJ345" s="218"/>
      <c r="AK345" s="218"/>
      <c r="AL345" s="218"/>
      <c r="AM345" s="218"/>
      <c r="AN345" s="218"/>
      <c r="AO345" s="218"/>
      <c r="AP345" s="163"/>
      <c r="AQ345" s="163"/>
      <c r="AR345" s="163"/>
      <c r="AS345" s="163"/>
      <c r="AT345" s="163"/>
      <c r="AU345" s="163"/>
      <c r="AV345" s="163"/>
      <c r="AW345" s="163"/>
      <c r="AX345" s="163"/>
      <c r="AY345" s="163"/>
      <c r="AZ345" s="163"/>
      <c r="BA345" s="163"/>
      <c r="BB345" s="163"/>
      <c r="BC345" s="163"/>
      <c r="BD345" s="163"/>
      <c r="BE345" s="163"/>
      <c r="BF345" s="163"/>
      <c r="BG345" s="163"/>
      <c r="BH345" s="163"/>
      <c r="BI345" s="163"/>
      <c r="BJ345" s="163"/>
      <c r="BK345" s="163"/>
      <c r="BL345" s="163"/>
      <c r="BM345" s="163"/>
      <c r="BN345" s="164"/>
      <c r="BO345" s="250"/>
      <c r="BP345" s="362"/>
      <c r="BQ345" s="362"/>
      <c r="BR345" s="362"/>
      <c r="BS345" s="249"/>
      <c r="BT345" s="362"/>
      <c r="BU345" s="362"/>
      <c r="BV345" s="362"/>
      <c r="BW345" s="362"/>
      <c r="BX345" s="362"/>
      <c r="BY345" s="249"/>
    </row>
    <row r="346" spans="3:78" ht="90" customHeight="1">
      <c r="C346" s="305"/>
      <c r="D346" s="368"/>
      <c r="E346" s="414"/>
      <c r="F346" s="417"/>
      <c r="G346" s="420"/>
      <c r="H346" s="380"/>
      <c r="I346" s="383"/>
      <c r="J346" s="383"/>
      <c r="K346" s="386"/>
      <c r="L346" s="389"/>
      <c r="M346" s="392"/>
      <c r="N346" s="395"/>
      <c r="O346" s="398"/>
      <c r="P346" s="411"/>
      <c r="Q346" s="404"/>
      <c r="R346" s="365"/>
      <c r="S346" s="365"/>
      <c r="T346" s="365"/>
      <c r="U346" s="365"/>
      <c r="V346" s="365"/>
      <c r="W346" s="365"/>
      <c r="X346" s="365"/>
      <c r="Y346" s="365"/>
      <c r="Z346" s="365"/>
      <c r="AA346" s="365"/>
      <c r="AB346" s="365"/>
      <c r="AC346" s="365"/>
      <c r="AD346" s="365"/>
      <c r="AE346" s="192"/>
      <c r="AF346" s="216" t="s">
        <v>268</v>
      </c>
      <c r="AG346" s="297" t="s">
        <v>240</v>
      </c>
      <c r="AH346" s="298" t="s">
        <v>18</v>
      </c>
      <c r="AI346" s="317" t="s">
        <v>815</v>
      </c>
      <c r="AJ346" s="220" t="s">
        <v>530</v>
      </c>
      <c r="AK346" s="220" t="s">
        <v>816</v>
      </c>
      <c r="AL346" s="220" t="s">
        <v>817</v>
      </c>
      <c r="AM346" s="220" t="s">
        <v>818</v>
      </c>
      <c r="AN346" s="220" t="s">
        <v>819</v>
      </c>
      <c r="AO346" s="220" t="s">
        <v>820</v>
      </c>
      <c r="AP346" s="171" t="s">
        <v>19</v>
      </c>
      <c r="AQ346" s="194">
        <f>SUM(AT346,AW346,AZ346,BC346,BF346,BI346,BL346)</f>
        <v>568.22</v>
      </c>
      <c r="AR346" s="196">
        <f>SUM(AT346,AX346,BA346,BD346,BG346,BJ346,BM346)</f>
        <v>568.22</v>
      </c>
      <c r="AS346" s="194">
        <f>AQ346-AR346</f>
        <v>0</v>
      </c>
      <c r="AT346" s="315">
        <v>568.22</v>
      </c>
      <c r="AU346" s="158">
        <v>0</v>
      </c>
      <c r="AV346" s="313"/>
      <c r="AW346" s="311">
        <v>0</v>
      </c>
      <c r="AX346" s="313">
        <v>0</v>
      </c>
      <c r="AY346" s="198"/>
      <c r="AZ346" s="315">
        <v>0</v>
      </c>
      <c r="BA346" s="313">
        <v>0</v>
      </c>
      <c r="BB346" s="198"/>
      <c r="BC346" s="311">
        <v>0</v>
      </c>
      <c r="BD346" s="313">
        <v>0</v>
      </c>
      <c r="BE346" s="198"/>
      <c r="BF346" s="311">
        <v>0</v>
      </c>
      <c r="BG346" s="313">
        <v>0</v>
      </c>
      <c r="BH346" s="198"/>
      <c r="BI346" s="311">
        <v>0</v>
      </c>
      <c r="BJ346" s="313">
        <v>0</v>
      </c>
      <c r="BK346" s="198"/>
      <c r="BL346" s="311"/>
      <c r="BM346" s="313"/>
      <c r="BN346" s="194"/>
      <c r="BO346" s="250">
        <v>0</v>
      </c>
      <c r="BP346" s="362"/>
      <c r="BQ346" s="362"/>
      <c r="BR346" s="362"/>
      <c r="BS346" s="248" t="str">
        <f>AG346 &amp; BO346</f>
        <v>Прибыль направляемая на инвестиции0</v>
      </c>
      <c r="BT346" s="362"/>
      <c r="BU346" s="362"/>
      <c r="BV346" s="362"/>
      <c r="BW346" s="362"/>
      <c r="BX346" s="362"/>
      <c r="BY346" s="248" t="str">
        <f>AG346&amp;AH346</f>
        <v>Прибыль направляемая на инвестициида</v>
      </c>
      <c r="BZ346" s="249">
        <v>0</v>
      </c>
    </row>
    <row r="347" spans="3:78" ht="15" customHeight="1">
      <c r="C347" s="305" t="s">
        <v>941</v>
      </c>
      <c r="D347" s="368"/>
      <c r="E347" s="414"/>
      <c r="F347" s="417"/>
      <c r="G347" s="420"/>
      <c r="H347" s="380"/>
      <c r="I347" s="383"/>
      <c r="J347" s="383"/>
      <c r="K347" s="386"/>
      <c r="L347" s="389"/>
      <c r="M347" s="392"/>
      <c r="N347" s="396"/>
      <c r="O347" s="399"/>
      <c r="P347" s="412"/>
      <c r="Q347" s="405"/>
      <c r="R347" s="366"/>
      <c r="S347" s="366"/>
      <c r="T347" s="366"/>
      <c r="U347" s="366"/>
      <c r="V347" s="366"/>
      <c r="W347" s="366"/>
      <c r="X347" s="366"/>
      <c r="Y347" s="366"/>
      <c r="Z347" s="366"/>
      <c r="AA347" s="366"/>
      <c r="AB347" s="366"/>
      <c r="AC347" s="366"/>
      <c r="AD347" s="366"/>
      <c r="AE347" s="278" t="s">
        <v>377</v>
      </c>
      <c r="AF347" s="202"/>
      <c r="AG347" s="222" t="s">
        <v>24</v>
      </c>
      <c r="AH347" s="222"/>
      <c r="AI347" s="222"/>
      <c r="AJ347" s="222"/>
      <c r="AK347" s="222"/>
      <c r="AL347" s="222"/>
      <c r="AM347" s="222"/>
      <c r="AN347" s="222"/>
      <c r="AO347" s="222"/>
      <c r="AP347" s="167"/>
      <c r="AQ347" s="168"/>
      <c r="AR347" s="168"/>
      <c r="AS347" s="168"/>
      <c r="AT347" s="168"/>
      <c r="AU347" s="168"/>
      <c r="AV347" s="168"/>
      <c r="AW347" s="168"/>
      <c r="AX347" s="168"/>
      <c r="AY347" s="168"/>
      <c r="AZ347" s="168"/>
      <c r="BA347" s="168"/>
      <c r="BB347" s="168"/>
      <c r="BC347" s="168"/>
      <c r="BD347" s="168"/>
      <c r="BE347" s="168"/>
      <c r="BF347" s="168"/>
      <c r="BG347" s="168"/>
      <c r="BH347" s="168"/>
      <c r="BI347" s="168"/>
      <c r="BJ347" s="168"/>
      <c r="BK347" s="168"/>
      <c r="BL347" s="168"/>
      <c r="BM347" s="168"/>
      <c r="BN347" s="169"/>
      <c r="BO347" s="250"/>
      <c r="BP347" s="362"/>
      <c r="BQ347" s="362"/>
      <c r="BR347" s="362"/>
      <c r="BS347" s="249"/>
      <c r="BT347" s="362"/>
      <c r="BU347" s="362"/>
      <c r="BV347" s="362"/>
      <c r="BW347" s="362"/>
      <c r="BX347" s="362"/>
      <c r="BY347" s="249"/>
    </row>
    <row r="348" spans="3:78" ht="15" customHeight="1" thickBot="1">
      <c r="C348" s="306" t="s">
        <v>940</v>
      </c>
      <c r="D348" s="369"/>
      <c r="E348" s="415"/>
      <c r="F348" s="418"/>
      <c r="G348" s="421"/>
      <c r="H348" s="381"/>
      <c r="I348" s="384"/>
      <c r="J348" s="384"/>
      <c r="K348" s="387"/>
      <c r="L348" s="390"/>
      <c r="M348" s="393"/>
      <c r="N348" s="279" t="s">
        <v>378</v>
      </c>
      <c r="O348" s="211"/>
      <c r="P348" s="363" t="s">
        <v>282</v>
      </c>
      <c r="Q348" s="363"/>
      <c r="R348" s="170"/>
      <c r="S348" s="170"/>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c r="AS348" s="165"/>
      <c r="AT348" s="165"/>
      <c r="AU348" s="165"/>
      <c r="AV348" s="165"/>
      <c r="AW348" s="165"/>
      <c r="AX348" s="165"/>
      <c r="AY348" s="165"/>
      <c r="AZ348" s="165"/>
      <c r="BA348" s="165"/>
      <c r="BB348" s="165"/>
      <c r="BC348" s="165"/>
      <c r="BD348" s="165"/>
      <c r="BE348" s="165"/>
      <c r="BF348" s="165"/>
      <c r="BG348" s="165"/>
      <c r="BH348" s="165"/>
      <c r="BI348" s="165"/>
      <c r="BJ348" s="165"/>
      <c r="BK348" s="165"/>
      <c r="BL348" s="165"/>
      <c r="BM348" s="165"/>
      <c r="BN348" s="166"/>
      <c r="BO348" s="250"/>
      <c r="BP348" s="249"/>
      <c r="BQ348" s="249"/>
      <c r="BR348" s="249"/>
      <c r="BS348" s="249"/>
      <c r="BT348" s="249"/>
      <c r="BU348" s="249"/>
      <c r="BY348" s="249"/>
    </row>
    <row r="349" spans="3:78" ht="11.25" customHeight="1">
      <c r="C349" s="97"/>
      <c r="D349" s="367">
        <v>12</v>
      </c>
      <c r="E349" s="413" t="s">
        <v>199</v>
      </c>
      <c r="F349" s="416" t="s">
        <v>210</v>
      </c>
      <c r="G349" s="419" t="s">
        <v>978</v>
      </c>
      <c r="H349" s="422" t="s">
        <v>825</v>
      </c>
      <c r="I349" s="422" t="s">
        <v>825</v>
      </c>
      <c r="J349" s="422" t="s">
        <v>766</v>
      </c>
      <c r="K349" s="385">
        <v>1</v>
      </c>
      <c r="L349" s="423">
        <v>2019</v>
      </c>
      <c r="M349" s="391">
        <v>0</v>
      </c>
      <c r="N349" s="162"/>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0"/>
      <c r="BG349" s="160"/>
      <c r="BH349" s="160"/>
      <c r="BI349" s="160"/>
      <c r="BJ349" s="160"/>
      <c r="BK349" s="160"/>
      <c r="BL349" s="160"/>
      <c r="BM349" s="160"/>
      <c r="BN349" s="161"/>
      <c r="BO349" s="250"/>
      <c r="BP349" s="249"/>
      <c r="BQ349" s="249"/>
      <c r="BR349" s="249"/>
      <c r="BS349" s="249"/>
      <c r="BT349" s="249"/>
      <c r="BU349" s="249"/>
      <c r="BY349" s="249"/>
    </row>
    <row r="350" spans="3:78" ht="11.25" customHeight="1">
      <c r="C350" s="305"/>
      <c r="D350" s="368"/>
      <c r="E350" s="414"/>
      <c r="F350" s="417"/>
      <c r="G350" s="420"/>
      <c r="H350" s="380"/>
      <c r="I350" s="383"/>
      <c r="J350" s="383"/>
      <c r="K350" s="386"/>
      <c r="L350" s="389"/>
      <c r="M350" s="392"/>
      <c r="N350" s="394"/>
      <c r="O350" s="397">
        <v>1</v>
      </c>
      <c r="P350" s="410" t="s">
        <v>966</v>
      </c>
      <c r="Q350" s="409"/>
      <c r="R350" s="364"/>
      <c r="S350" s="364"/>
      <c r="T350" s="364"/>
      <c r="U350" s="364"/>
      <c r="V350" s="364"/>
      <c r="W350" s="364"/>
      <c r="X350" s="364"/>
      <c r="Y350" s="364"/>
      <c r="Z350" s="364"/>
      <c r="AA350" s="364"/>
      <c r="AB350" s="364"/>
      <c r="AC350" s="364"/>
      <c r="AD350" s="364"/>
      <c r="AE350" s="208"/>
      <c r="AF350" s="219"/>
      <c r="AG350" s="218"/>
      <c r="AH350" s="218"/>
      <c r="AI350" s="218"/>
      <c r="AJ350" s="218"/>
      <c r="AK350" s="218"/>
      <c r="AL350" s="218"/>
      <c r="AM350" s="218"/>
      <c r="AN350" s="218"/>
      <c r="AO350" s="218"/>
      <c r="AP350" s="163"/>
      <c r="AQ350" s="163"/>
      <c r="AR350" s="163"/>
      <c r="AS350" s="163"/>
      <c r="AT350" s="163"/>
      <c r="AU350" s="163"/>
      <c r="AV350" s="163"/>
      <c r="AW350" s="163"/>
      <c r="AX350" s="163"/>
      <c r="AY350" s="163"/>
      <c r="AZ350" s="163"/>
      <c r="BA350" s="163"/>
      <c r="BB350" s="163"/>
      <c r="BC350" s="163"/>
      <c r="BD350" s="163"/>
      <c r="BE350" s="163"/>
      <c r="BF350" s="163"/>
      <c r="BG350" s="163"/>
      <c r="BH350" s="163"/>
      <c r="BI350" s="163"/>
      <c r="BJ350" s="163"/>
      <c r="BK350" s="163"/>
      <c r="BL350" s="163"/>
      <c r="BM350" s="163"/>
      <c r="BN350" s="164"/>
      <c r="BO350" s="250"/>
      <c r="BP350" s="362"/>
      <c r="BQ350" s="362"/>
      <c r="BR350" s="362"/>
      <c r="BS350" s="249"/>
      <c r="BT350" s="362"/>
      <c r="BU350" s="362"/>
      <c r="BV350" s="362"/>
      <c r="BW350" s="362"/>
      <c r="BX350" s="362"/>
      <c r="BY350" s="249"/>
    </row>
    <row r="351" spans="3:78" ht="93" customHeight="1">
      <c r="C351" s="305"/>
      <c r="D351" s="368"/>
      <c r="E351" s="414"/>
      <c r="F351" s="417"/>
      <c r="G351" s="420"/>
      <c r="H351" s="380"/>
      <c r="I351" s="383"/>
      <c r="J351" s="383"/>
      <c r="K351" s="386"/>
      <c r="L351" s="389"/>
      <c r="M351" s="392"/>
      <c r="N351" s="395"/>
      <c r="O351" s="398"/>
      <c r="P351" s="411"/>
      <c r="Q351" s="404"/>
      <c r="R351" s="365"/>
      <c r="S351" s="365"/>
      <c r="T351" s="365"/>
      <c r="U351" s="365"/>
      <c r="V351" s="365"/>
      <c r="W351" s="365"/>
      <c r="X351" s="365"/>
      <c r="Y351" s="365"/>
      <c r="Z351" s="365"/>
      <c r="AA351" s="365"/>
      <c r="AB351" s="365"/>
      <c r="AC351" s="365"/>
      <c r="AD351" s="365"/>
      <c r="AE351" s="192"/>
      <c r="AF351" s="216" t="s">
        <v>268</v>
      </c>
      <c r="AG351" s="297" t="s">
        <v>240</v>
      </c>
      <c r="AH351" s="298" t="s">
        <v>18</v>
      </c>
      <c r="AI351" s="317" t="s">
        <v>815</v>
      </c>
      <c r="AJ351" s="220" t="s">
        <v>530</v>
      </c>
      <c r="AK351" s="220" t="s">
        <v>816</v>
      </c>
      <c r="AL351" s="220" t="s">
        <v>817</v>
      </c>
      <c r="AM351" s="220" t="s">
        <v>818</v>
      </c>
      <c r="AN351" s="220" t="s">
        <v>819</v>
      </c>
      <c r="AO351" s="220" t="s">
        <v>820</v>
      </c>
      <c r="AP351" s="171" t="s">
        <v>19</v>
      </c>
      <c r="AQ351" s="194">
        <f>SUM(AT351,AW351,AZ351,BC351,BF351,BI351,BL351)</f>
        <v>270.95999999999998</v>
      </c>
      <c r="AR351" s="196">
        <f>SUM(AT351,AX351,BA351,BD351,BG351,BJ351,BM351)</f>
        <v>270.95999999999998</v>
      </c>
      <c r="AS351" s="194">
        <f>AQ351-AR351</f>
        <v>0</v>
      </c>
      <c r="AT351" s="315">
        <v>270.95999999999998</v>
      </c>
      <c r="AU351" s="158">
        <v>0</v>
      </c>
      <c r="AV351" s="313"/>
      <c r="AW351" s="311">
        <v>0</v>
      </c>
      <c r="AX351" s="313">
        <v>0</v>
      </c>
      <c r="AY351" s="198"/>
      <c r="AZ351" s="315">
        <v>0</v>
      </c>
      <c r="BA351" s="313">
        <v>0</v>
      </c>
      <c r="BB351" s="198"/>
      <c r="BC351" s="311">
        <v>0</v>
      </c>
      <c r="BD351" s="313">
        <v>0</v>
      </c>
      <c r="BE351" s="198"/>
      <c r="BF351" s="311">
        <v>0</v>
      </c>
      <c r="BG351" s="313">
        <v>0</v>
      </c>
      <c r="BH351" s="198"/>
      <c r="BI351" s="311">
        <v>0</v>
      </c>
      <c r="BJ351" s="313">
        <v>0</v>
      </c>
      <c r="BK351" s="198"/>
      <c r="BL351" s="311"/>
      <c r="BM351" s="313"/>
      <c r="BN351" s="194"/>
      <c r="BO351" s="250">
        <v>0</v>
      </c>
      <c r="BP351" s="362"/>
      <c r="BQ351" s="362"/>
      <c r="BR351" s="362"/>
      <c r="BS351" s="248" t="str">
        <f>AG351 &amp; BO351</f>
        <v>Прибыль направляемая на инвестиции0</v>
      </c>
      <c r="BT351" s="362"/>
      <c r="BU351" s="362"/>
      <c r="BV351" s="362"/>
      <c r="BW351" s="362"/>
      <c r="BX351" s="362"/>
      <c r="BY351" s="248" t="str">
        <f>AG351&amp;AH351</f>
        <v>Прибыль направляемая на инвестициида</v>
      </c>
      <c r="BZ351" s="249">
        <v>0</v>
      </c>
    </row>
    <row r="352" spans="3:78" ht="15" customHeight="1">
      <c r="C352" s="305" t="s">
        <v>941</v>
      </c>
      <c r="D352" s="368"/>
      <c r="E352" s="414"/>
      <c r="F352" s="417"/>
      <c r="G352" s="420"/>
      <c r="H352" s="380"/>
      <c r="I352" s="383"/>
      <c r="J352" s="383"/>
      <c r="K352" s="386"/>
      <c r="L352" s="389"/>
      <c r="M352" s="392"/>
      <c r="N352" s="396"/>
      <c r="O352" s="399"/>
      <c r="P352" s="412"/>
      <c r="Q352" s="405"/>
      <c r="R352" s="366"/>
      <c r="S352" s="366"/>
      <c r="T352" s="366"/>
      <c r="U352" s="366"/>
      <c r="V352" s="366"/>
      <c r="W352" s="366"/>
      <c r="X352" s="366"/>
      <c r="Y352" s="366"/>
      <c r="Z352" s="366"/>
      <c r="AA352" s="366"/>
      <c r="AB352" s="366"/>
      <c r="AC352" s="366"/>
      <c r="AD352" s="366"/>
      <c r="AE352" s="278" t="s">
        <v>377</v>
      </c>
      <c r="AF352" s="202"/>
      <c r="AG352" s="222" t="s">
        <v>24</v>
      </c>
      <c r="AH352" s="222"/>
      <c r="AI352" s="222"/>
      <c r="AJ352" s="222"/>
      <c r="AK352" s="222"/>
      <c r="AL352" s="222"/>
      <c r="AM352" s="222"/>
      <c r="AN352" s="222"/>
      <c r="AO352" s="222"/>
      <c r="AP352" s="167"/>
      <c r="AQ352" s="168"/>
      <c r="AR352" s="168"/>
      <c r="AS352" s="168"/>
      <c r="AT352" s="168"/>
      <c r="AU352" s="168"/>
      <c r="AV352" s="168"/>
      <c r="AW352" s="168"/>
      <c r="AX352" s="168"/>
      <c r="AY352" s="168"/>
      <c r="AZ352" s="168"/>
      <c r="BA352" s="168"/>
      <c r="BB352" s="168"/>
      <c r="BC352" s="168"/>
      <c r="BD352" s="168"/>
      <c r="BE352" s="168"/>
      <c r="BF352" s="168"/>
      <c r="BG352" s="168"/>
      <c r="BH352" s="168"/>
      <c r="BI352" s="168"/>
      <c r="BJ352" s="168"/>
      <c r="BK352" s="168"/>
      <c r="BL352" s="168"/>
      <c r="BM352" s="168"/>
      <c r="BN352" s="169"/>
      <c r="BO352" s="250"/>
      <c r="BP352" s="362"/>
      <c r="BQ352" s="362"/>
      <c r="BR352" s="362"/>
      <c r="BS352" s="249"/>
      <c r="BT352" s="362"/>
      <c r="BU352" s="362"/>
      <c r="BV352" s="362"/>
      <c r="BW352" s="362"/>
      <c r="BX352" s="362"/>
      <c r="BY352" s="249"/>
    </row>
    <row r="353" spans="3:78" ht="15" customHeight="1" thickBot="1">
      <c r="C353" s="306" t="s">
        <v>940</v>
      </c>
      <c r="D353" s="369"/>
      <c r="E353" s="415"/>
      <c r="F353" s="418"/>
      <c r="G353" s="421"/>
      <c r="H353" s="381"/>
      <c r="I353" s="384"/>
      <c r="J353" s="384"/>
      <c r="K353" s="387"/>
      <c r="L353" s="390"/>
      <c r="M353" s="393"/>
      <c r="N353" s="279" t="s">
        <v>378</v>
      </c>
      <c r="O353" s="211"/>
      <c r="P353" s="363" t="s">
        <v>282</v>
      </c>
      <c r="Q353" s="363"/>
      <c r="R353" s="170"/>
      <c r="S353" s="170"/>
      <c r="T353" s="165"/>
      <c r="U353" s="165"/>
      <c r="V353" s="165"/>
      <c r="W353" s="165"/>
      <c r="X353" s="165"/>
      <c r="Y353" s="165"/>
      <c r="Z353" s="165"/>
      <c r="AA353" s="165"/>
      <c r="AB353" s="165"/>
      <c r="AC353" s="165"/>
      <c r="AD353" s="165"/>
      <c r="AE353" s="165"/>
      <c r="AF353" s="165"/>
      <c r="AG353" s="165"/>
      <c r="AH353" s="165"/>
      <c r="AI353" s="165"/>
      <c r="AJ353" s="165"/>
      <c r="AK353" s="165"/>
      <c r="AL353" s="165"/>
      <c r="AM353" s="165"/>
      <c r="AN353" s="165"/>
      <c r="AO353" s="165"/>
      <c r="AP353" s="165"/>
      <c r="AQ353" s="165"/>
      <c r="AR353" s="165"/>
      <c r="AS353" s="165"/>
      <c r="AT353" s="165"/>
      <c r="AU353" s="165"/>
      <c r="AV353" s="165"/>
      <c r="AW353" s="165"/>
      <c r="AX353" s="165"/>
      <c r="AY353" s="165"/>
      <c r="AZ353" s="165"/>
      <c r="BA353" s="165"/>
      <c r="BB353" s="165"/>
      <c r="BC353" s="165"/>
      <c r="BD353" s="165"/>
      <c r="BE353" s="165"/>
      <c r="BF353" s="165"/>
      <c r="BG353" s="165"/>
      <c r="BH353" s="165"/>
      <c r="BI353" s="165"/>
      <c r="BJ353" s="165"/>
      <c r="BK353" s="165"/>
      <c r="BL353" s="165"/>
      <c r="BM353" s="165"/>
      <c r="BN353" s="166"/>
      <c r="BO353" s="250"/>
      <c r="BP353" s="249"/>
      <c r="BQ353" s="249"/>
      <c r="BR353" s="249"/>
      <c r="BS353" s="249"/>
      <c r="BT353" s="249"/>
      <c r="BU353" s="249"/>
      <c r="BY353" s="249"/>
    </row>
    <row r="354" spans="3:78" ht="11.25" customHeight="1">
      <c r="C354" s="97"/>
      <c r="D354" s="367">
        <v>13</v>
      </c>
      <c r="E354" s="413" t="s">
        <v>199</v>
      </c>
      <c r="F354" s="416" t="s">
        <v>210</v>
      </c>
      <c r="G354" s="419" t="s">
        <v>979</v>
      </c>
      <c r="H354" s="422" t="s">
        <v>825</v>
      </c>
      <c r="I354" s="422" t="s">
        <v>825</v>
      </c>
      <c r="J354" s="422" t="s">
        <v>766</v>
      </c>
      <c r="K354" s="385">
        <v>1</v>
      </c>
      <c r="L354" s="423">
        <v>2019</v>
      </c>
      <c r="M354" s="391">
        <v>0</v>
      </c>
      <c r="N354" s="162"/>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c r="AU354" s="160"/>
      <c r="AV354" s="160"/>
      <c r="AW354" s="160"/>
      <c r="AX354" s="160"/>
      <c r="AY354" s="160"/>
      <c r="AZ354" s="160"/>
      <c r="BA354" s="160"/>
      <c r="BB354" s="160"/>
      <c r="BC354" s="160"/>
      <c r="BD354" s="160"/>
      <c r="BE354" s="160"/>
      <c r="BF354" s="160"/>
      <c r="BG354" s="160"/>
      <c r="BH354" s="160"/>
      <c r="BI354" s="160"/>
      <c r="BJ354" s="160"/>
      <c r="BK354" s="160"/>
      <c r="BL354" s="160"/>
      <c r="BM354" s="160"/>
      <c r="BN354" s="161"/>
      <c r="BO354" s="250"/>
      <c r="BP354" s="249"/>
      <c r="BQ354" s="249"/>
      <c r="BR354" s="249"/>
      <c r="BS354" s="249"/>
      <c r="BT354" s="249"/>
      <c r="BU354" s="249"/>
      <c r="BY354" s="249"/>
    </row>
    <row r="355" spans="3:78" ht="11.25" customHeight="1">
      <c r="C355" s="305"/>
      <c r="D355" s="368"/>
      <c r="E355" s="414"/>
      <c r="F355" s="417"/>
      <c r="G355" s="420"/>
      <c r="H355" s="380"/>
      <c r="I355" s="383"/>
      <c r="J355" s="383"/>
      <c r="K355" s="386"/>
      <c r="L355" s="389"/>
      <c r="M355" s="392"/>
      <c r="N355" s="394"/>
      <c r="O355" s="397">
        <v>1</v>
      </c>
      <c r="P355" s="410" t="s">
        <v>966</v>
      </c>
      <c r="Q355" s="409"/>
      <c r="R355" s="364"/>
      <c r="S355" s="364"/>
      <c r="T355" s="364"/>
      <c r="U355" s="364"/>
      <c r="V355" s="364"/>
      <c r="W355" s="364"/>
      <c r="X355" s="364"/>
      <c r="Y355" s="364"/>
      <c r="Z355" s="364"/>
      <c r="AA355" s="364"/>
      <c r="AB355" s="364"/>
      <c r="AC355" s="364"/>
      <c r="AD355" s="364"/>
      <c r="AE355" s="208"/>
      <c r="AF355" s="219"/>
      <c r="AG355" s="218"/>
      <c r="AH355" s="218"/>
      <c r="AI355" s="218"/>
      <c r="AJ355" s="218"/>
      <c r="AK355" s="218"/>
      <c r="AL355" s="218"/>
      <c r="AM355" s="218"/>
      <c r="AN355" s="218"/>
      <c r="AO355" s="218"/>
      <c r="AP355" s="163"/>
      <c r="AQ355" s="163"/>
      <c r="AR355" s="163"/>
      <c r="AS355" s="163"/>
      <c r="AT355" s="163"/>
      <c r="AU355" s="163"/>
      <c r="AV355" s="163"/>
      <c r="AW355" s="163"/>
      <c r="AX355" s="163"/>
      <c r="AY355" s="163"/>
      <c r="AZ355" s="163"/>
      <c r="BA355" s="163"/>
      <c r="BB355" s="163"/>
      <c r="BC355" s="163"/>
      <c r="BD355" s="163"/>
      <c r="BE355" s="163"/>
      <c r="BF355" s="163"/>
      <c r="BG355" s="163"/>
      <c r="BH355" s="163"/>
      <c r="BI355" s="163"/>
      <c r="BJ355" s="163"/>
      <c r="BK355" s="163"/>
      <c r="BL355" s="163"/>
      <c r="BM355" s="163"/>
      <c r="BN355" s="164"/>
      <c r="BO355" s="250"/>
      <c r="BP355" s="362"/>
      <c r="BQ355" s="362"/>
      <c r="BR355" s="362"/>
      <c r="BS355" s="249"/>
      <c r="BT355" s="362"/>
      <c r="BU355" s="362"/>
      <c r="BV355" s="362"/>
      <c r="BW355" s="362"/>
      <c r="BX355" s="362"/>
      <c r="BY355" s="249"/>
    </row>
    <row r="356" spans="3:78" ht="36" customHeight="1">
      <c r="C356" s="305"/>
      <c r="D356" s="368"/>
      <c r="E356" s="414"/>
      <c r="F356" s="417"/>
      <c r="G356" s="420"/>
      <c r="H356" s="380"/>
      <c r="I356" s="383"/>
      <c r="J356" s="383"/>
      <c r="K356" s="386"/>
      <c r="L356" s="389"/>
      <c r="M356" s="392"/>
      <c r="N356" s="395"/>
      <c r="O356" s="398"/>
      <c r="P356" s="411"/>
      <c r="Q356" s="404"/>
      <c r="R356" s="365"/>
      <c r="S356" s="365"/>
      <c r="T356" s="365"/>
      <c r="U356" s="365"/>
      <c r="V356" s="365"/>
      <c r="W356" s="365"/>
      <c r="X356" s="365"/>
      <c r="Y356" s="365"/>
      <c r="Z356" s="365"/>
      <c r="AA356" s="365"/>
      <c r="AB356" s="365"/>
      <c r="AC356" s="365"/>
      <c r="AD356" s="365"/>
      <c r="AE356" s="192"/>
      <c r="AF356" s="216" t="s">
        <v>268</v>
      </c>
      <c r="AG356" s="297" t="s">
        <v>240</v>
      </c>
      <c r="AH356" s="298" t="s">
        <v>18</v>
      </c>
      <c r="AI356" s="317" t="s">
        <v>815</v>
      </c>
      <c r="AJ356" s="220" t="s">
        <v>530</v>
      </c>
      <c r="AK356" s="220" t="s">
        <v>816</v>
      </c>
      <c r="AL356" s="220" t="s">
        <v>817</v>
      </c>
      <c r="AM356" s="220" t="s">
        <v>818</v>
      </c>
      <c r="AN356" s="220" t="s">
        <v>819</v>
      </c>
      <c r="AO356" s="220" t="s">
        <v>820</v>
      </c>
      <c r="AP356" s="171" t="s">
        <v>19</v>
      </c>
      <c r="AQ356" s="194">
        <f>SUM(AT356,AW356,AZ356,BC356,BF356,BI356,BL356)</f>
        <v>568.22</v>
      </c>
      <c r="AR356" s="196">
        <f>SUM(AT356,AX356,BA356,BD356,BG356,BJ356,BM356)</f>
        <v>568.22</v>
      </c>
      <c r="AS356" s="194">
        <f>AQ356-AR356</f>
        <v>0</v>
      </c>
      <c r="AT356" s="315">
        <v>568.22</v>
      </c>
      <c r="AU356" s="158">
        <v>0</v>
      </c>
      <c r="AV356" s="313"/>
      <c r="AW356" s="311">
        <v>0</v>
      </c>
      <c r="AX356" s="313">
        <v>0</v>
      </c>
      <c r="AY356" s="198"/>
      <c r="AZ356" s="315">
        <v>0</v>
      </c>
      <c r="BA356" s="313">
        <v>0</v>
      </c>
      <c r="BB356" s="198"/>
      <c r="BC356" s="311">
        <v>0</v>
      </c>
      <c r="BD356" s="313">
        <v>0</v>
      </c>
      <c r="BE356" s="198"/>
      <c r="BF356" s="311">
        <v>0</v>
      </c>
      <c r="BG356" s="313">
        <v>0</v>
      </c>
      <c r="BH356" s="198"/>
      <c r="BI356" s="311">
        <v>0</v>
      </c>
      <c r="BJ356" s="313">
        <v>0</v>
      </c>
      <c r="BK356" s="198"/>
      <c r="BL356" s="311"/>
      <c r="BM356" s="313"/>
      <c r="BN356" s="194"/>
      <c r="BO356" s="250">
        <v>0</v>
      </c>
      <c r="BP356" s="362"/>
      <c r="BQ356" s="362"/>
      <c r="BR356" s="362"/>
      <c r="BS356" s="248" t="str">
        <f>AG356 &amp; BO356</f>
        <v>Прибыль направляемая на инвестиции0</v>
      </c>
      <c r="BT356" s="362"/>
      <c r="BU356" s="362"/>
      <c r="BV356" s="362"/>
      <c r="BW356" s="362"/>
      <c r="BX356" s="362"/>
      <c r="BY356" s="248" t="str">
        <f>AG356&amp;AH356</f>
        <v>Прибыль направляемая на инвестициида</v>
      </c>
      <c r="BZ356" s="249">
        <v>0</v>
      </c>
    </row>
    <row r="357" spans="3:78" ht="15" customHeight="1">
      <c r="C357" s="305" t="s">
        <v>941</v>
      </c>
      <c r="D357" s="368"/>
      <c r="E357" s="414"/>
      <c r="F357" s="417"/>
      <c r="G357" s="420"/>
      <c r="H357" s="380"/>
      <c r="I357" s="383"/>
      <c r="J357" s="383"/>
      <c r="K357" s="386"/>
      <c r="L357" s="389"/>
      <c r="M357" s="392"/>
      <c r="N357" s="396"/>
      <c r="O357" s="399"/>
      <c r="P357" s="412"/>
      <c r="Q357" s="405"/>
      <c r="R357" s="366"/>
      <c r="S357" s="366"/>
      <c r="T357" s="366"/>
      <c r="U357" s="366"/>
      <c r="V357" s="366"/>
      <c r="W357" s="366"/>
      <c r="X357" s="366"/>
      <c r="Y357" s="366"/>
      <c r="Z357" s="366"/>
      <c r="AA357" s="366"/>
      <c r="AB357" s="366"/>
      <c r="AC357" s="366"/>
      <c r="AD357" s="366"/>
      <c r="AE357" s="278" t="s">
        <v>377</v>
      </c>
      <c r="AF357" s="202"/>
      <c r="AG357" s="222" t="s">
        <v>24</v>
      </c>
      <c r="AH357" s="222"/>
      <c r="AI357" s="222"/>
      <c r="AJ357" s="222"/>
      <c r="AK357" s="222"/>
      <c r="AL357" s="222"/>
      <c r="AM357" s="222"/>
      <c r="AN357" s="222"/>
      <c r="AO357" s="222"/>
      <c r="AP357" s="167"/>
      <c r="AQ357" s="168"/>
      <c r="AR357" s="168"/>
      <c r="AS357" s="168"/>
      <c r="AT357" s="168"/>
      <c r="AU357" s="168"/>
      <c r="AV357" s="168"/>
      <c r="AW357" s="168"/>
      <c r="AX357" s="168"/>
      <c r="AY357" s="168"/>
      <c r="AZ357" s="168"/>
      <c r="BA357" s="168"/>
      <c r="BB357" s="168"/>
      <c r="BC357" s="168"/>
      <c r="BD357" s="168"/>
      <c r="BE357" s="168"/>
      <c r="BF357" s="168"/>
      <c r="BG357" s="168"/>
      <c r="BH357" s="168"/>
      <c r="BI357" s="168"/>
      <c r="BJ357" s="168"/>
      <c r="BK357" s="168"/>
      <c r="BL357" s="168"/>
      <c r="BM357" s="168"/>
      <c r="BN357" s="169"/>
      <c r="BO357" s="250"/>
      <c r="BP357" s="362"/>
      <c r="BQ357" s="362"/>
      <c r="BR357" s="362"/>
      <c r="BS357" s="249"/>
      <c r="BT357" s="362"/>
      <c r="BU357" s="362"/>
      <c r="BV357" s="362"/>
      <c r="BW357" s="362"/>
      <c r="BX357" s="362"/>
      <c r="BY357" s="249"/>
    </row>
    <row r="358" spans="3:78" ht="15" customHeight="1" thickBot="1">
      <c r="C358" s="306" t="s">
        <v>940</v>
      </c>
      <c r="D358" s="369"/>
      <c r="E358" s="415"/>
      <c r="F358" s="418"/>
      <c r="G358" s="421"/>
      <c r="H358" s="381"/>
      <c r="I358" s="384"/>
      <c r="J358" s="384"/>
      <c r="K358" s="387"/>
      <c r="L358" s="390"/>
      <c r="M358" s="393"/>
      <c r="N358" s="279" t="s">
        <v>378</v>
      </c>
      <c r="O358" s="211"/>
      <c r="P358" s="363" t="s">
        <v>282</v>
      </c>
      <c r="Q358" s="363"/>
      <c r="R358" s="170"/>
      <c r="S358" s="170"/>
      <c r="T358" s="165"/>
      <c r="U358" s="165"/>
      <c r="V358" s="165"/>
      <c r="W358" s="165"/>
      <c r="X358" s="165"/>
      <c r="Y358" s="165"/>
      <c r="Z358" s="165"/>
      <c r="AA358" s="165"/>
      <c r="AB358" s="165"/>
      <c r="AC358" s="165"/>
      <c r="AD358" s="165"/>
      <c r="AE358" s="165"/>
      <c r="AF358" s="165"/>
      <c r="AG358" s="165"/>
      <c r="AH358" s="165"/>
      <c r="AI358" s="165"/>
      <c r="AJ358" s="165"/>
      <c r="AK358" s="165"/>
      <c r="AL358" s="165"/>
      <c r="AM358" s="165"/>
      <c r="AN358" s="165"/>
      <c r="AO358" s="165"/>
      <c r="AP358" s="165"/>
      <c r="AQ358" s="165"/>
      <c r="AR358" s="165"/>
      <c r="AS358" s="165"/>
      <c r="AT358" s="165"/>
      <c r="AU358" s="165"/>
      <c r="AV358" s="165"/>
      <c r="AW358" s="165"/>
      <c r="AX358" s="165"/>
      <c r="AY358" s="165"/>
      <c r="AZ358" s="165"/>
      <c r="BA358" s="165"/>
      <c r="BB358" s="165"/>
      <c r="BC358" s="165"/>
      <c r="BD358" s="165"/>
      <c r="BE358" s="165"/>
      <c r="BF358" s="165"/>
      <c r="BG358" s="165"/>
      <c r="BH358" s="165"/>
      <c r="BI358" s="165"/>
      <c r="BJ358" s="165"/>
      <c r="BK358" s="165"/>
      <c r="BL358" s="165"/>
      <c r="BM358" s="165"/>
      <c r="BN358" s="166"/>
      <c r="BO358" s="250"/>
      <c r="BP358" s="249"/>
      <c r="BQ358" s="249"/>
      <c r="BR358" s="249"/>
      <c r="BS358" s="249"/>
      <c r="BT358" s="249"/>
      <c r="BU358" s="249"/>
      <c r="BY358" s="249"/>
    </row>
    <row r="359" spans="3:78" ht="11.25" customHeight="1">
      <c r="C359" s="97"/>
      <c r="D359" s="367">
        <v>14</v>
      </c>
      <c r="E359" s="413" t="s">
        <v>199</v>
      </c>
      <c r="F359" s="416" t="s">
        <v>210</v>
      </c>
      <c r="G359" s="419" t="s">
        <v>980</v>
      </c>
      <c r="H359" s="422" t="s">
        <v>825</v>
      </c>
      <c r="I359" s="422" t="s">
        <v>825</v>
      </c>
      <c r="J359" s="422" t="s">
        <v>766</v>
      </c>
      <c r="K359" s="385">
        <v>1</v>
      </c>
      <c r="L359" s="423">
        <v>2019</v>
      </c>
      <c r="M359" s="391">
        <v>0</v>
      </c>
      <c r="N359" s="162"/>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c r="AU359" s="160"/>
      <c r="AV359" s="160"/>
      <c r="AW359" s="160"/>
      <c r="AX359" s="160"/>
      <c r="AY359" s="160"/>
      <c r="AZ359" s="160"/>
      <c r="BA359" s="160"/>
      <c r="BB359" s="160"/>
      <c r="BC359" s="160"/>
      <c r="BD359" s="160"/>
      <c r="BE359" s="160"/>
      <c r="BF359" s="160"/>
      <c r="BG359" s="160"/>
      <c r="BH359" s="160"/>
      <c r="BI359" s="160"/>
      <c r="BJ359" s="160"/>
      <c r="BK359" s="160"/>
      <c r="BL359" s="160"/>
      <c r="BM359" s="160"/>
      <c r="BN359" s="161"/>
      <c r="BO359" s="250"/>
      <c r="BP359" s="249"/>
      <c r="BQ359" s="249"/>
      <c r="BR359" s="249"/>
      <c r="BS359" s="249"/>
      <c r="BT359" s="249"/>
      <c r="BU359" s="249"/>
      <c r="BY359" s="249"/>
    </row>
    <row r="360" spans="3:78" ht="11.25" customHeight="1">
      <c r="C360" s="305"/>
      <c r="D360" s="368"/>
      <c r="E360" s="414"/>
      <c r="F360" s="417"/>
      <c r="G360" s="420"/>
      <c r="H360" s="380"/>
      <c r="I360" s="383"/>
      <c r="J360" s="383"/>
      <c r="K360" s="386"/>
      <c r="L360" s="389"/>
      <c r="M360" s="392"/>
      <c r="N360" s="394"/>
      <c r="O360" s="397">
        <v>1</v>
      </c>
      <c r="P360" s="410" t="s">
        <v>966</v>
      </c>
      <c r="Q360" s="409"/>
      <c r="R360" s="364"/>
      <c r="S360" s="364"/>
      <c r="T360" s="364"/>
      <c r="U360" s="364"/>
      <c r="V360" s="364"/>
      <c r="W360" s="364"/>
      <c r="X360" s="364"/>
      <c r="Y360" s="364"/>
      <c r="Z360" s="364"/>
      <c r="AA360" s="364"/>
      <c r="AB360" s="364"/>
      <c r="AC360" s="364"/>
      <c r="AD360" s="364"/>
      <c r="AE360" s="208"/>
      <c r="AF360" s="219"/>
      <c r="AG360" s="218"/>
      <c r="AH360" s="218"/>
      <c r="AI360" s="218"/>
      <c r="AJ360" s="218"/>
      <c r="AK360" s="218"/>
      <c r="AL360" s="218"/>
      <c r="AM360" s="218"/>
      <c r="AN360" s="218"/>
      <c r="AO360" s="218"/>
      <c r="AP360" s="163"/>
      <c r="AQ360" s="163"/>
      <c r="AR360" s="163"/>
      <c r="AS360" s="163"/>
      <c r="AT360" s="163"/>
      <c r="AU360" s="163"/>
      <c r="AV360" s="163"/>
      <c r="AW360" s="163"/>
      <c r="AX360" s="163"/>
      <c r="AY360" s="163"/>
      <c r="AZ360" s="163"/>
      <c r="BA360" s="163"/>
      <c r="BB360" s="163"/>
      <c r="BC360" s="163"/>
      <c r="BD360" s="163"/>
      <c r="BE360" s="163"/>
      <c r="BF360" s="163"/>
      <c r="BG360" s="163"/>
      <c r="BH360" s="163"/>
      <c r="BI360" s="163"/>
      <c r="BJ360" s="163"/>
      <c r="BK360" s="163"/>
      <c r="BL360" s="163"/>
      <c r="BM360" s="163"/>
      <c r="BN360" s="164"/>
      <c r="BO360" s="250"/>
      <c r="BP360" s="362"/>
      <c r="BQ360" s="362"/>
      <c r="BR360" s="362"/>
      <c r="BS360" s="249"/>
      <c r="BT360" s="362"/>
      <c r="BU360" s="362"/>
      <c r="BV360" s="362"/>
      <c r="BW360" s="362"/>
      <c r="BX360" s="362"/>
      <c r="BY360" s="249"/>
    </row>
    <row r="361" spans="3:78" ht="24" customHeight="1">
      <c r="C361" s="305"/>
      <c r="D361" s="368"/>
      <c r="E361" s="414"/>
      <c r="F361" s="417"/>
      <c r="G361" s="420"/>
      <c r="H361" s="380"/>
      <c r="I361" s="383"/>
      <c r="J361" s="383"/>
      <c r="K361" s="386"/>
      <c r="L361" s="389"/>
      <c r="M361" s="392"/>
      <c r="N361" s="395"/>
      <c r="O361" s="398"/>
      <c r="P361" s="411"/>
      <c r="Q361" s="404"/>
      <c r="R361" s="365"/>
      <c r="S361" s="365"/>
      <c r="T361" s="365"/>
      <c r="U361" s="365"/>
      <c r="V361" s="365"/>
      <c r="W361" s="365"/>
      <c r="X361" s="365"/>
      <c r="Y361" s="365"/>
      <c r="Z361" s="365"/>
      <c r="AA361" s="365"/>
      <c r="AB361" s="365"/>
      <c r="AC361" s="365"/>
      <c r="AD361" s="365"/>
      <c r="AE361" s="192"/>
      <c r="AF361" s="216" t="s">
        <v>268</v>
      </c>
      <c r="AG361" s="297" t="s">
        <v>240</v>
      </c>
      <c r="AH361" s="298" t="s">
        <v>18</v>
      </c>
      <c r="AI361" s="317" t="s">
        <v>815</v>
      </c>
      <c r="AJ361" s="220" t="s">
        <v>530</v>
      </c>
      <c r="AK361" s="220" t="s">
        <v>816</v>
      </c>
      <c r="AL361" s="220" t="s">
        <v>817</v>
      </c>
      <c r="AM361" s="220" t="s">
        <v>818</v>
      </c>
      <c r="AN361" s="220" t="s">
        <v>819</v>
      </c>
      <c r="AO361" s="220" t="s">
        <v>820</v>
      </c>
      <c r="AP361" s="171" t="s">
        <v>19</v>
      </c>
      <c r="AQ361" s="194">
        <f>SUM(AT361,AW361,AZ361,BC361,BF361,BI361,BL361)</f>
        <v>561.09</v>
      </c>
      <c r="AR361" s="196">
        <f>SUM(AT361,AX361,BA361,BD361,BG361,BJ361,BM361)</f>
        <v>561.09</v>
      </c>
      <c r="AS361" s="194">
        <f>AQ361-AR361</f>
        <v>0</v>
      </c>
      <c r="AT361" s="315">
        <v>561.09</v>
      </c>
      <c r="AU361" s="158">
        <v>0</v>
      </c>
      <c r="AV361" s="313"/>
      <c r="AW361" s="311">
        <v>0</v>
      </c>
      <c r="AX361" s="313">
        <v>0</v>
      </c>
      <c r="AY361" s="198"/>
      <c r="AZ361" s="315">
        <v>0</v>
      </c>
      <c r="BA361" s="313">
        <v>0</v>
      </c>
      <c r="BB361" s="198"/>
      <c r="BC361" s="311">
        <v>0</v>
      </c>
      <c r="BD361" s="313">
        <v>0</v>
      </c>
      <c r="BE361" s="198"/>
      <c r="BF361" s="311">
        <v>0</v>
      </c>
      <c r="BG361" s="313">
        <v>0</v>
      </c>
      <c r="BH361" s="198"/>
      <c r="BI361" s="311">
        <v>0</v>
      </c>
      <c r="BJ361" s="313">
        <v>0</v>
      </c>
      <c r="BK361" s="198"/>
      <c r="BL361" s="311"/>
      <c r="BM361" s="313"/>
      <c r="BN361" s="194"/>
      <c r="BO361" s="250">
        <v>0</v>
      </c>
      <c r="BP361" s="362"/>
      <c r="BQ361" s="362"/>
      <c r="BR361" s="362"/>
      <c r="BS361" s="248" t="str">
        <f>AG361 &amp; BO361</f>
        <v>Прибыль направляемая на инвестиции0</v>
      </c>
      <c r="BT361" s="362"/>
      <c r="BU361" s="362"/>
      <c r="BV361" s="362"/>
      <c r="BW361" s="362"/>
      <c r="BX361" s="362"/>
      <c r="BY361" s="248" t="str">
        <f>AG361&amp;AH361</f>
        <v>Прибыль направляемая на инвестициида</v>
      </c>
      <c r="BZ361" s="249">
        <v>0</v>
      </c>
    </row>
    <row r="362" spans="3:78" ht="15" customHeight="1">
      <c r="C362" s="305" t="s">
        <v>941</v>
      </c>
      <c r="D362" s="368"/>
      <c r="E362" s="414"/>
      <c r="F362" s="417"/>
      <c r="G362" s="420"/>
      <c r="H362" s="380"/>
      <c r="I362" s="383"/>
      <c r="J362" s="383"/>
      <c r="K362" s="386"/>
      <c r="L362" s="389"/>
      <c r="M362" s="392"/>
      <c r="N362" s="396"/>
      <c r="O362" s="399"/>
      <c r="P362" s="412"/>
      <c r="Q362" s="405"/>
      <c r="R362" s="366"/>
      <c r="S362" s="366"/>
      <c r="T362" s="366"/>
      <c r="U362" s="366"/>
      <c r="V362" s="366"/>
      <c r="W362" s="366"/>
      <c r="X362" s="366"/>
      <c r="Y362" s="366"/>
      <c r="Z362" s="366"/>
      <c r="AA362" s="366"/>
      <c r="AB362" s="366"/>
      <c r="AC362" s="366"/>
      <c r="AD362" s="366"/>
      <c r="AE362" s="278" t="s">
        <v>377</v>
      </c>
      <c r="AF362" s="202"/>
      <c r="AG362" s="222" t="s">
        <v>24</v>
      </c>
      <c r="AH362" s="222"/>
      <c r="AI362" s="222"/>
      <c r="AJ362" s="222"/>
      <c r="AK362" s="222"/>
      <c r="AL362" s="222"/>
      <c r="AM362" s="222"/>
      <c r="AN362" s="222"/>
      <c r="AO362" s="222"/>
      <c r="AP362" s="167"/>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9"/>
      <c r="BO362" s="250"/>
      <c r="BP362" s="362"/>
      <c r="BQ362" s="362"/>
      <c r="BR362" s="362"/>
      <c r="BS362" s="249"/>
      <c r="BT362" s="362"/>
      <c r="BU362" s="362"/>
      <c r="BV362" s="362"/>
      <c r="BW362" s="362"/>
      <c r="BX362" s="362"/>
      <c r="BY362" s="249"/>
    </row>
    <row r="363" spans="3:78" ht="15" customHeight="1" thickBot="1">
      <c r="C363" s="306" t="s">
        <v>940</v>
      </c>
      <c r="D363" s="369"/>
      <c r="E363" s="415"/>
      <c r="F363" s="418"/>
      <c r="G363" s="421"/>
      <c r="H363" s="381"/>
      <c r="I363" s="384"/>
      <c r="J363" s="384"/>
      <c r="K363" s="387"/>
      <c r="L363" s="390"/>
      <c r="M363" s="393"/>
      <c r="N363" s="279" t="s">
        <v>378</v>
      </c>
      <c r="O363" s="211"/>
      <c r="P363" s="363" t="s">
        <v>282</v>
      </c>
      <c r="Q363" s="363"/>
      <c r="R363" s="170"/>
      <c r="S363" s="170"/>
      <c r="T363" s="165"/>
      <c r="U363" s="165"/>
      <c r="V363" s="165"/>
      <c r="W363" s="165"/>
      <c r="X363" s="165"/>
      <c r="Y363" s="165"/>
      <c r="Z363" s="165"/>
      <c r="AA363" s="165"/>
      <c r="AB363" s="165"/>
      <c r="AC363" s="165"/>
      <c r="AD363" s="165"/>
      <c r="AE363" s="165"/>
      <c r="AF363" s="165"/>
      <c r="AG363" s="165"/>
      <c r="AH363" s="165"/>
      <c r="AI363" s="165"/>
      <c r="AJ363" s="165"/>
      <c r="AK363" s="165"/>
      <c r="AL363" s="165"/>
      <c r="AM363" s="165"/>
      <c r="AN363" s="165"/>
      <c r="AO363" s="165"/>
      <c r="AP363" s="165"/>
      <c r="AQ363" s="165"/>
      <c r="AR363" s="165"/>
      <c r="AS363" s="165"/>
      <c r="AT363" s="165"/>
      <c r="AU363" s="165"/>
      <c r="AV363" s="165"/>
      <c r="AW363" s="165"/>
      <c r="AX363" s="165"/>
      <c r="AY363" s="165"/>
      <c r="AZ363" s="165"/>
      <c r="BA363" s="165"/>
      <c r="BB363" s="165"/>
      <c r="BC363" s="165"/>
      <c r="BD363" s="165"/>
      <c r="BE363" s="165"/>
      <c r="BF363" s="165"/>
      <c r="BG363" s="165"/>
      <c r="BH363" s="165"/>
      <c r="BI363" s="165"/>
      <c r="BJ363" s="165"/>
      <c r="BK363" s="165"/>
      <c r="BL363" s="165"/>
      <c r="BM363" s="165"/>
      <c r="BN363" s="166"/>
      <c r="BO363" s="250"/>
      <c r="BP363" s="249"/>
      <c r="BQ363" s="249"/>
      <c r="BR363" s="249"/>
      <c r="BS363" s="249"/>
      <c r="BT363" s="249"/>
      <c r="BU363" s="249"/>
      <c r="BY363" s="249"/>
    </row>
    <row r="364" spans="3:78" ht="11.25" customHeight="1">
      <c r="C364" s="97"/>
      <c r="D364" s="367">
        <v>15</v>
      </c>
      <c r="E364" s="413" t="s">
        <v>199</v>
      </c>
      <c r="F364" s="416" t="s">
        <v>210</v>
      </c>
      <c r="G364" s="419" t="s">
        <v>981</v>
      </c>
      <c r="H364" s="422" t="s">
        <v>825</v>
      </c>
      <c r="I364" s="422" t="s">
        <v>825</v>
      </c>
      <c r="J364" s="422" t="s">
        <v>766</v>
      </c>
      <c r="K364" s="385">
        <v>1</v>
      </c>
      <c r="L364" s="423">
        <v>2019</v>
      </c>
      <c r="M364" s="391">
        <v>0</v>
      </c>
      <c r="N364" s="162"/>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c r="AU364" s="160"/>
      <c r="AV364" s="160"/>
      <c r="AW364" s="160"/>
      <c r="AX364" s="160"/>
      <c r="AY364" s="160"/>
      <c r="AZ364" s="160"/>
      <c r="BA364" s="160"/>
      <c r="BB364" s="160"/>
      <c r="BC364" s="160"/>
      <c r="BD364" s="160"/>
      <c r="BE364" s="160"/>
      <c r="BF364" s="160"/>
      <c r="BG364" s="160"/>
      <c r="BH364" s="160"/>
      <c r="BI364" s="160"/>
      <c r="BJ364" s="160"/>
      <c r="BK364" s="160"/>
      <c r="BL364" s="160"/>
      <c r="BM364" s="160"/>
      <c r="BN364" s="161"/>
      <c r="BO364" s="250"/>
      <c r="BP364" s="249"/>
      <c r="BQ364" s="249"/>
      <c r="BR364" s="249"/>
      <c r="BS364" s="249"/>
      <c r="BT364" s="249"/>
      <c r="BU364" s="249"/>
      <c r="BY364" s="249"/>
    </row>
    <row r="365" spans="3:78" ht="11.25" customHeight="1">
      <c r="C365" s="305"/>
      <c r="D365" s="368"/>
      <c r="E365" s="414"/>
      <c r="F365" s="417"/>
      <c r="G365" s="420"/>
      <c r="H365" s="380"/>
      <c r="I365" s="383"/>
      <c r="J365" s="383"/>
      <c r="K365" s="386"/>
      <c r="L365" s="389"/>
      <c r="M365" s="392"/>
      <c r="N365" s="394"/>
      <c r="O365" s="397">
        <v>1</v>
      </c>
      <c r="P365" s="410" t="s">
        <v>966</v>
      </c>
      <c r="Q365" s="409"/>
      <c r="R365" s="364"/>
      <c r="S365" s="364"/>
      <c r="T365" s="364"/>
      <c r="U365" s="364"/>
      <c r="V365" s="364"/>
      <c r="W365" s="364"/>
      <c r="X365" s="364"/>
      <c r="Y365" s="364"/>
      <c r="Z365" s="364"/>
      <c r="AA365" s="364"/>
      <c r="AB365" s="364"/>
      <c r="AC365" s="364"/>
      <c r="AD365" s="364"/>
      <c r="AE365" s="208"/>
      <c r="AF365" s="219"/>
      <c r="AG365" s="218"/>
      <c r="AH365" s="218"/>
      <c r="AI365" s="218"/>
      <c r="AJ365" s="218"/>
      <c r="AK365" s="218"/>
      <c r="AL365" s="218"/>
      <c r="AM365" s="218"/>
      <c r="AN365" s="218"/>
      <c r="AO365" s="218"/>
      <c r="AP365" s="163"/>
      <c r="AQ365" s="163"/>
      <c r="AR365" s="163"/>
      <c r="AS365" s="163"/>
      <c r="AT365" s="163"/>
      <c r="AU365" s="163"/>
      <c r="AV365" s="163"/>
      <c r="AW365" s="163"/>
      <c r="AX365" s="163"/>
      <c r="AY365" s="163"/>
      <c r="AZ365" s="163"/>
      <c r="BA365" s="163"/>
      <c r="BB365" s="163"/>
      <c r="BC365" s="163"/>
      <c r="BD365" s="163"/>
      <c r="BE365" s="163"/>
      <c r="BF365" s="163"/>
      <c r="BG365" s="163"/>
      <c r="BH365" s="163"/>
      <c r="BI365" s="163"/>
      <c r="BJ365" s="163"/>
      <c r="BK365" s="163"/>
      <c r="BL365" s="163"/>
      <c r="BM365" s="163"/>
      <c r="BN365" s="164"/>
      <c r="BO365" s="250"/>
      <c r="BP365" s="362"/>
      <c r="BQ365" s="362"/>
      <c r="BR365" s="362"/>
      <c r="BS365" s="249"/>
      <c r="BT365" s="362"/>
      <c r="BU365" s="362"/>
      <c r="BV365" s="362"/>
      <c r="BW365" s="362"/>
      <c r="BX365" s="362"/>
      <c r="BY365" s="249"/>
    </row>
    <row r="366" spans="3:78" ht="57" customHeight="1">
      <c r="C366" s="305"/>
      <c r="D366" s="368"/>
      <c r="E366" s="414"/>
      <c r="F366" s="417"/>
      <c r="G366" s="420"/>
      <c r="H366" s="380"/>
      <c r="I366" s="383"/>
      <c r="J366" s="383"/>
      <c r="K366" s="386"/>
      <c r="L366" s="389"/>
      <c r="M366" s="392"/>
      <c r="N366" s="395"/>
      <c r="O366" s="398"/>
      <c r="P366" s="411"/>
      <c r="Q366" s="404"/>
      <c r="R366" s="365"/>
      <c r="S366" s="365"/>
      <c r="T366" s="365"/>
      <c r="U366" s="365"/>
      <c r="V366" s="365"/>
      <c r="W366" s="365"/>
      <c r="X366" s="365"/>
      <c r="Y366" s="365"/>
      <c r="Z366" s="365"/>
      <c r="AA366" s="365"/>
      <c r="AB366" s="365"/>
      <c r="AC366" s="365"/>
      <c r="AD366" s="365"/>
      <c r="AE366" s="192"/>
      <c r="AF366" s="216" t="s">
        <v>268</v>
      </c>
      <c r="AG366" s="297" t="s">
        <v>240</v>
      </c>
      <c r="AH366" s="298" t="s">
        <v>18</v>
      </c>
      <c r="AI366" s="317" t="s">
        <v>815</v>
      </c>
      <c r="AJ366" s="220" t="s">
        <v>530</v>
      </c>
      <c r="AK366" s="220" t="s">
        <v>816</v>
      </c>
      <c r="AL366" s="220" t="s">
        <v>817</v>
      </c>
      <c r="AM366" s="220" t="s">
        <v>818</v>
      </c>
      <c r="AN366" s="220" t="s">
        <v>819</v>
      </c>
      <c r="AO366" s="220" t="s">
        <v>820</v>
      </c>
      <c r="AP366" s="171" t="s">
        <v>19</v>
      </c>
      <c r="AQ366" s="194">
        <f>SUM(AT366,AW366,AZ366,BC366,BF366,BI366,BL366)</f>
        <v>589.53</v>
      </c>
      <c r="AR366" s="196">
        <f>SUM(AT366,AX366,BA366,BD366,BG366,BJ366,BM366)</f>
        <v>589.53</v>
      </c>
      <c r="AS366" s="194">
        <f>AQ366-AR366</f>
        <v>0</v>
      </c>
      <c r="AT366" s="315">
        <v>589.53</v>
      </c>
      <c r="AU366" s="158">
        <v>0</v>
      </c>
      <c r="AV366" s="313"/>
      <c r="AW366" s="311">
        <v>0</v>
      </c>
      <c r="AX366" s="313">
        <v>0</v>
      </c>
      <c r="AY366" s="198"/>
      <c r="AZ366" s="315">
        <v>0</v>
      </c>
      <c r="BA366" s="313">
        <v>0</v>
      </c>
      <c r="BB366" s="198"/>
      <c r="BC366" s="311">
        <v>0</v>
      </c>
      <c r="BD366" s="313">
        <v>0</v>
      </c>
      <c r="BE366" s="198"/>
      <c r="BF366" s="311">
        <v>0</v>
      </c>
      <c r="BG366" s="313">
        <v>0</v>
      </c>
      <c r="BH366" s="198"/>
      <c r="BI366" s="311">
        <v>0</v>
      </c>
      <c r="BJ366" s="313">
        <v>0</v>
      </c>
      <c r="BK366" s="198"/>
      <c r="BL366" s="311"/>
      <c r="BM366" s="313"/>
      <c r="BN366" s="194"/>
      <c r="BO366" s="250">
        <v>0</v>
      </c>
      <c r="BP366" s="362"/>
      <c r="BQ366" s="362"/>
      <c r="BR366" s="362"/>
      <c r="BS366" s="248" t="str">
        <f>AG366 &amp; BO366</f>
        <v>Прибыль направляемая на инвестиции0</v>
      </c>
      <c r="BT366" s="362"/>
      <c r="BU366" s="362"/>
      <c r="BV366" s="362"/>
      <c r="BW366" s="362"/>
      <c r="BX366" s="362"/>
      <c r="BY366" s="248" t="str">
        <f>AG366&amp;AH366</f>
        <v>Прибыль направляемая на инвестициида</v>
      </c>
      <c r="BZ366" s="249">
        <v>0</v>
      </c>
    </row>
    <row r="367" spans="3:78" ht="15" customHeight="1">
      <c r="C367" s="305" t="s">
        <v>941</v>
      </c>
      <c r="D367" s="368"/>
      <c r="E367" s="414"/>
      <c r="F367" s="417"/>
      <c r="G367" s="420"/>
      <c r="H367" s="380"/>
      <c r="I367" s="383"/>
      <c r="J367" s="383"/>
      <c r="K367" s="386"/>
      <c r="L367" s="389"/>
      <c r="M367" s="392"/>
      <c r="N367" s="396"/>
      <c r="O367" s="399"/>
      <c r="P367" s="412"/>
      <c r="Q367" s="405"/>
      <c r="R367" s="366"/>
      <c r="S367" s="366"/>
      <c r="T367" s="366"/>
      <c r="U367" s="366"/>
      <c r="V367" s="366"/>
      <c r="W367" s="366"/>
      <c r="X367" s="366"/>
      <c r="Y367" s="366"/>
      <c r="Z367" s="366"/>
      <c r="AA367" s="366"/>
      <c r="AB367" s="366"/>
      <c r="AC367" s="366"/>
      <c r="AD367" s="366"/>
      <c r="AE367" s="278" t="s">
        <v>377</v>
      </c>
      <c r="AF367" s="202"/>
      <c r="AG367" s="222" t="s">
        <v>24</v>
      </c>
      <c r="AH367" s="222"/>
      <c r="AI367" s="222"/>
      <c r="AJ367" s="222"/>
      <c r="AK367" s="222"/>
      <c r="AL367" s="222"/>
      <c r="AM367" s="222"/>
      <c r="AN367" s="222"/>
      <c r="AO367" s="222"/>
      <c r="AP367" s="167"/>
      <c r="AQ367" s="168"/>
      <c r="AR367" s="168"/>
      <c r="AS367" s="168"/>
      <c r="AT367" s="168"/>
      <c r="AU367" s="168"/>
      <c r="AV367" s="168"/>
      <c r="AW367" s="168"/>
      <c r="AX367" s="168"/>
      <c r="AY367" s="168"/>
      <c r="AZ367" s="168"/>
      <c r="BA367" s="168"/>
      <c r="BB367" s="168"/>
      <c r="BC367" s="168"/>
      <c r="BD367" s="168"/>
      <c r="BE367" s="168"/>
      <c r="BF367" s="168"/>
      <c r="BG367" s="168"/>
      <c r="BH367" s="168"/>
      <c r="BI367" s="168"/>
      <c r="BJ367" s="168"/>
      <c r="BK367" s="168"/>
      <c r="BL367" s="168"/>
      <c r="BM367" s="168"/>
      <c r="BN367" s="169"/>
      <c r="BO367" s="250"/>
      <c r="BP367" s="362"/>
      <c r="BQ367" s="362"/>
      <c r="BR367" s="362"/>
      <c r="BS367" s="249"/>
      <c r="BT367" s="362"/>
      <c r="BU367" s="362"/>
      <c r="BV367" s="362"/>
      <c r="BW367" s="362"/>
      <c r="BX367" s="362"/>
      <c r="BY367" s="249"/>
    </row>
    <row r="368" spans="3:78" ht="15" customHeight="1" thickBot="1">
      <c r="C368" s="306" t="s">
        <v>940</v>
      </c>
      <c r="D368" s="369"/>
      <c r="E368" s="415"/>
      <c r="F368" s="418"/>
      <c r="G368" s="421"/>
      <c r="H368" s="381"/>
      <c r="I368" s="384"/>
      <c r="J368" s="384"/>
      <c r="K368" s="387"/>
      <c r="L368" s="390"/>
      <c r="M368" s="393"/>
      <c r="N368" s="279" t="s">
        <v>378</v>
      </c>
      <c r="O368" s="211"/>
      <c r="P368" s="363" t="s">
        <v>282</v>
      </c>
      <c r="Q368" s="363"/>
      <c r="R368" s="170"/>
      <c r="S368" s="170"/>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5"/>
      <c r="AY368" s="165"/>
      <c r="AZ368" s="165"/>
      <c r="BA368" s="165"/>
      <c r="BB368" s="165"/>
      <c r="BC368" s="165"/>
      <c r="BD368" s="165"/>
      <c r="BE368" s="165"/>
      <c r="BF368" s="165"/>
      <c r="BG368" s="165"/>
      <c r="BH368" s="165"/>
      <c r="BI368" s="165"/>
      <c r="BJ368" s="165"/>
      <c r="BK368" s="165"/>
      <c r="BL368" s="165"/>
      <c r="BM368" s="165"/>
      <c r="BN368" s="166"/>
      <c r="BO368" s="250"/>
      <c r="BP368" s="249"/>
      <c r="BQ368" s="249"/>
      <c r="BR368" s="249"/>
      <c r="BS368" s="249"/>
      <c r="BT368" s="249"/>
      <c r="BU368" s="249"/>
      <c r="BY368" s="249"/>
    </row>
    <row r="369" spans="3:78" ht="11.25" customHeight="1">
      <c r="C369" s="97"/>
      <c r="D369" s="367">
        <v>16</v>
      </c>
      <c r="E369" s="413" t="s">
        <v>199</v>
      </c>
      <c r="F369" s="416" t="s">
        <v>210</v>
      </c>
      <c r="G369" s="419" t="s">
        <v>982</v>
      </c>
      <c r="H369" s="422" t="s">
        <v>825</v>
      </c>
      <c r="I369" s="422" t="s">
        <v>825</v>
      </c>
      <c r="J369" s="422" t="s">
        <v>766</v>
      </c>
      <c r="K369" s="385">
        <v>1</v>
      </c>
      <c r="L369" s="388" t="s">
        <v>2</v>
      </c>
      <c r="M369" s="391">
        <v>0</v>
      </c>
      <c r="N369" s="162"/>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60"/>
      <c r="AY369" s="160"/>
      <c r="AZ369" s="160"/>
      <c r="BA369" s="160"/>
      <c r="BB369" s="160"/>
      <c r="BC369" s="160"/>
      <c r="BD369" s="160"/>
      <c r="BE369" s="160"/>
      <c r="BF369" s="160"/>
      <c r="BG369" s="160"/>
      <c r="BH369" s="160"/>
      <c r="BI369" s="160"/>
      <c r="BJ369" s="160"/>
      <c r="BK369" s="160"/>
      <c r="BL369" s="160"/>
      <c r="BM369" s="160"/>
      <c r="BN369" s="161"/>
      <c r="BO369" s="250"/>
      <c r="BP369" s="249"/>
      <c r="BQ369" s="249"/>
      <c r="BR369" s="249"/>
      <c r="BS369" s="249"/>
      <c r="BT369" s="249"/>
      <c r="BU369" s="249"/>
      <c r="BY369" s="249"/>
    </row>
    <row r="370" spans="3:78" ht="11.25" customHeight="1">
      <c r="C370" s="305"/>
      <c r="D370" s="368"/>
      <c r="E370" s="414"/>
      <c r="F370" s="417"/>
      <c r="G370" s="420"/>
      <c r="H370" s="380"/>
      <c r="I370" s="383"/>
      <c r="J370" s="383"/>
      <c r="K370" s="386"/>
      <c r="L370" s="389"/>
      <c r="M370" s="392"/>
      <c r="N370" s="394"/>
      <c r="O370" s="397">
        <v>1</v>
      </c>
      <c r="P370" s="410" t="s">
        <v>966</v>
      </c>
      <c r="Q370" s="409"/>
      <c r="R370" s="364"/>
      <c r="S370" s="364"/>
      <c r="T370" s="364"/>
      <c r="U370" s="364"/>
      <c r="V370" s="364"/>
      <c r="W370" s="364"/>
      <c r="X370" s="364"/>
      <c r="Y370" s="364"/>
      <c r="Z370" s="364"/>
      <c r="AA370" s="364"/>
      <c r="AB370" s="364"/>
      <c r="AC370" s="364"/>
      <c r="AD370" s="364"/>
      <c r="AE370" s="208"/>
      <c r="AF370" s="219"/>
      <c r="AG370" s="218"/>
      <c r="AH370" s="218"/>
      <c r="AI370" s="218"/>
      <c r="AJ370" s="218"/>
      <c r="AK370" s="218"/>
      <c r="AL370" s="218"/>
      <c r="AM370" s="218"/>
      <c r="AN370" s="218"/>
      <c r="AO370" s="218"/>
      <c r="AP370" s="163"/>
      <c r="AQ370" s="163"/>
      <c r="AR370" s="163"/>
      <c r="AS370" s="163"/>
      <c r="AT370" s="163"/>
      <c r="AU370" s="163"/>
      <c r="AV370" s="163"/>
      <c r="AW370" s="163"/>
      <c r="AX370" s="163"/>
      <c r="AY370" s="163"/>
      <c r="AZ370" s="163"/>
      <c r="BA370" s="163"/>
      <c r="BB370" s="163"/>
      <c r="BC370" s="163"/>
      <c r="BD370" s="163"/>
      <c r="BE370" s="163"/>
      <c r="BF370" s="163"/>
      <c r="BG370" s="163"/>
      <c r="BH370" s="163"/>
      <c r="BI370" s="163"/>
      <c r="BJ370" s="163"/>
      <c r="BK370" s="163"/>
      <c r="BL370" s="163"/>
      <c r="BM370" s="163"/>
      <c r="BN370" s="164"/>
      <c r="BO370" s="250"/>
      <c r="BP370" s="362"/>
      <c r="BQ370" s="362"/>
      <c r="BR370" s="362"/>
      <c r="BS370" s="249"/>
      <c r="BT370" s="362"/>
      <c r="BU370" s="362"/>
      <c r="BV370" s="362"/>
      <c r="BW370" s="362"/>
      <c r="BX370" s="362"/>
      <c r="BY370" s="249"/>
    </row>
    <row r="371" spans="3:78" ht="49.5" customHeight="1">
      <c r="C371" s="305"/>
      <c r="D371" s="368"/>
      <c r="E371" s="414"/>
      <c r="F371" s="417"/>
      <c r="G371" s="420"/>
      <c r="H371" s="380"/>
      <c r="I371" s="383"/>
      <c r="J371" s="383"/>
      <c r="K371" s="386"/>
      <c r="L371" s="389"/>
      <c r="M371" s="392"/>
      <c r="N371" s="395"/>
      <c r="O371" s="398"/>
      <c r="P371" s="411"/>
      <c r="Q371" s="404"/>
      <c r="R371" s="365"/>
      <c r="S371" s="365"/>
      <c r="T371" s="365"/>
      <c r="U371" s="365"/>
      <c r="V371" s="365"/>
      <c r="W371" s="365"/>
      <c r="X371" s="365"/>
      <c r="Y371" s="365"/>
      <c r="Z371" s="365"/>
      <c r="AA371" s="365"/>
      <c r="AB371" s="365"/>
      <c r="AC371" s="365"/>
      <c r="AD371" s="365"/>
      <c r="AE371" s="192"/>
      <c r="AF371" s="216" t="s">
        <v>268</v>
      </c>
      <c r="AG371" s="297" t="s">
        <v>240</v>
      </c>
      <c r="AH371" s="298" t="s">
        <v>18</v>
      </c>
      <c r="AI371" s="317" t="s">
        <v>815</v>
      </c>
      <c r="AJ371" s="220" t="s">
        <v>530</v>
      </c>
      <c r="AK371" s="220" t="s">
        <v>816</v>
      </c>
      <c r="AL371" s="220" t="s">
        <v>817</v>
      </c>
      <c r="AM371" s="220" t="s">
        <v>818</v>
      </c>
      <c r="AN371" s="220" t="s">
        <v>819</v>
      </c>
      <c r="AO371" s="220" t="s">
        <v>820</v>
      </c>
      <c r="AP371" s="171" t="s">
        <v>19</v>
      </c>
      <c r="AQ371" s="194">
        <f>SUM(AT371,AW371,AZ371,BC371,BF371,BI371,BL371)</f>
        <v>589.53</v>
      </c>
      <c r="AR371" s="196">
        <f>SUM(AT371,AX371,BA371,BD371,BG371,BJ371,BM371)</f>
        <v>589.53</v>
      </c>
      <c r="AS371" s="194">
        <f>AQ371-AR371</f>
        <v>0</v>
      </c>
      <c r="AT371" s="315">
        <v>589.53</v>
      </c>
      <c r="AU371" s="158">
        <v>0</v>
      </c>
      <c r="AV371" s="313"/>
      <c r="AW371" s="311">
        <v>0</v>
      </c>
      <c r="AX371" s="313">
        <v>0</v>
      </c>
      <c r="AY371" s="198"/>
      <c r="AZ371" s="315">
        <v>0</v>
      </c>
      <c r="BA371" s="313">
        <v>0</v>
      </c>
      <c r="BB371" s="198"/>
      <c r="BC371" s="311">
        <v>0</v>
      </c>
      <c r="BD371" s="313">
        <v>0</v>
      </c>
      <c r="BE371" s="198"/>
      <c r="BF371" s="311">
        <v>0</v>
      </c>
      <c r="BG371" s="313">
        <v>0</v>
      </c>
      <c r="BH371" s="198"/>
      <c r="BI371" s="311">
        <v>0</v>
      </c>
      <c r="BJ371" s="313">
        <v>0</v>
      </c>
      <c r="BK371" s="198"/>
      <c r="BL371" s="311"/>
      <c r="BM371" s="313"/>
      <c r="BN371" s="194"/>
      <c r="BO371" s="250">
        <v>0</v>
      </c>
      <c r="BP371" s="362"/>
      <c r="BQ371" s="362"/>
      <c r="BR371" s="362"/>
      <c r="BS371" s="248" t="str">
        <f>AG371 &amp; BO371</f>
        <v>Прибыль направляемая на инвестиции0</v>
      </c>
      <c r="BT371" s="362"/>
      <c r="BU371" s="362"/>
      <c r="BV371" s="362"/>
      <c r="BW371" s="362"/>
      <c r="BX371" s="362"/>
      <c r="BY371" s="248" t="str">
        <f>AG371&amp;AH371</f>
        <v>Прибыль направляемая на инвестициида</v>
      </c>
      <c r="BZ371" s="249">
        <v>0</v>
      </c>
    </row>
    <row r="372" spans="3:78" ht="15" customHeight="1">
      <c r="C372" s="305" t="s">
        <v>941</v>
      </c>
      <c r="D372" s="368"/>
      <c r="E372" s="414"/>
      <c r="F372" s="417"/>
      <c r="G372" s="420"/>
      <c r="H372" s="380"/>
      <c r="I372" s="383"/>
      <c r="J372" s="383"/>
      <c r="K372" s="386"/>
      <c r="L372" s="389"/>
      <c r="M372" s="392"/>
      <c r="N372" s="396"/>
      <c r="O372" s="399"/>
      <c r="P372" s="412"/>
      <c r="Q372" s="405"/>
      <c r="R372" s="366"/>
      <c r="S372" s="366"/>
      <c r="T372" s="366"/>
      <c r="U372" s="366"/>
      <c r="V372" s="366"/>
      <c r="W372" s="366"/>
      <c r="X372" s="366"/>
      <c r="Y372" s="366"/>
      <c r="Z372" s="366"/>
      <c r="AA372" s="366"/>
      <c r="AB372" s="366"/>
      <c r="AC372" s="366"/>
      <c r="AD372" s="366"/>
      <c r="AE372" s="278" t="s">
        <v>377</v>
      </c>
      <c r="AF372" s="202"/>
      <c r="AG372" s="222" t="s">
        <v>24</v>
      </c>
      <c r="AH372" s="222"/>
      <c r="AI372" s="222"/>
      <c r="AJ372" s="222"/>
      <c r="AK372" s="222"/>
      <c r="AL372" s="222"/>
      <c r="AM372" s="222"/>
      <c r="AN372" s="222"/>
      <c r="AO372" s="222"/>
      <c r="AP372" s="167"/>
      <c r="AQ372" s="168"/>
      <c r="AR372" s="168"/>
      <c r="AS372" s="168"/>
      <c r="AT372" s="168"/>
      <c r="AU372" s="168"/>
      <c r="AV372" s="168"/>
      <c r="AW372" s="168"/>
      <c r="AX372" s="168"/>
      <c r="AY372" s="168"/>
      <c r="AZ372" s="168"/>
      <c r="BA372" s="168"/>
      <c r="BB372" s="168"/>
      <c r="BC372" s="168"/>
      <c r="BD372" s="168"/>
      <c r="BE372" s="168"/>
      <c r="BF372" s="168"/>
      <c r="BG372" s="168"/>
      <c r="BH372" s="168"/>
      <c r="BI372" s="168"/>
      <c r="BJ372" s="168"/>
      <c r="BK372" s="168"/>
      <c r="BL372" s="168"/>
      <c r="BM372" s="168"/>
      <c r="BN372" s="169"/>
      <c r="BO372" s="250"/>
      <c r="BP372" s="362"/>
      <c r="BQ372" s="362"/>
      <c r="BR372" s="362"/>
      <c r="BS372" s="249"/>
      <c r="BT372" s="362"/>
      <c r="BU372" s="362"/>
      <c r="BV372" s="362"/>
      <c r="BW372" s="362"/>
      <c r="BX372" s="362"/>
      <c r="BY372" s="249"/>
    </row>
    <row r="373" spans="3:78" ht="15" customHeight="1" thickBot="1">
      <c r="C373" s="306" t="s">
        <v>940</v>
      </c>
      <c r="D373" s="369"/>
      <c r="E373" s="415"/>
      <c r="F373" s="418"/>
      <c r="G373" s="421"/>
      <c r="H373" s="381"/>
      <c r="I373" s="384"/>
      <c r="J373" s="384"/>
      <c r="K373" s="387"/>
      <c r="L373" s="390"/>
      <c r="M373" s="393"/>
      <c r="N373" s="279" t="s">
        <v>378</v>
      </c>
      <c r="O373" s="211"/>
      <c r="P373" s="363" t="s">
        <v>282</v>
      </c>
      <c r="Q373" s="363"/>
      <c r="R373" s="170"/>
      <c r="S373" s="170"/>
      <c r="T373" s="165"/>
      <c r="U373" s="165"/>
      <c r="V373" s="165"/>
      <c r="W373" s="165"/>
      <c r="X373" s="165"/>
      <c r="Y373" s="165"/>
      <c r="Z373" s="165"/>
      <c r="AA373" s="165"/>
      <c r="AB373" s="165"/>
      <c r="AC373" s="165"/>
      <c r="AD373" s="165"/>
      <c r="AE373" s="165"/>
      <c r="AF373" s="165"/>
      <c r="AG373" s="165"/>
      <c r="AH373" s="165"/>
      <c r="AI373" s="165"/>
      <c r="AJ373" s="165"/>
      <c r="AK373" s="165"/>
      <c r="AL373" s="165"/>
      <c r="AM373" s="165"/>
      <c r="AN373" s="165"/>
      <c r="AO373" s="165"/>
      <c r="AP373" s="165"/>
      <c r="AQ373" s="165"/>
      <c r="AR373" s="165"/>
      <c r="AS373" s="165"/>
      <c r="AT373" s="165"/>
      <c r="AU373" s="165"/>
      <c r="AV373" s="165"/>
      <c r="AW373" s="165"/>
      <c r="AX373" s="165"/>
      <c r="AY373" s="165"/>
      <c r="AZ373" s="165"/>
      <c r="BA373" s="165"/>
      <c r="BB373" s="165"/>
      <c r="BC373" s="165"/>
      <c r="BD373" s="165"/>
      <c r="BE373" s="165"/>
      <c r="BF373" s="165"/>
      <c r="BG373" s="165"/>
      <c r="BH373" s="165"/>
      <c r="BI373" s="165"/>
      <c r="BJ373" s="165"/>
      <c r="BK373" s="165"/>
      <c r="BL373" s="165"/>
      <c r="BM373" s="165"/>
      <c r="BN373" s="166"/>
      <c r="BO373" s="250"/>
      <c r="BP373" s="249"/>
      <c r="BQ373" s="249"/>
      <c r="BR373" s="249"/>
      <c r="BS373" s="249"/>
      <c r="BT373" s="249"/>
      <c r="BU373" s="249"/>
      <c r="BY373" s="249"/>
    </row>
    <row r="374" spans="3:78" ht="11.25" customHeight="1">
      <c r="C374" s="97"/>
      <c r="D374" s="367">
        <v>17</v>
      </c>
      <c r="E374" s="413" t="s">
        <v>199</v>
      </c>
      <c r="F374" s="416" t="s">
        <v>210</v>
      </c>
      <c r="G374" s="419" t="s">
        <v>983</v>
      </c>
      <c r="H374" s="422" t="s">
        <v>825</v>
      </c>
      <c r="I374" s="422" t="s">
        <v>825</v>
      </c>
      <c r="J374" s="422" t="s">
        <v>766</v>
      </c>
      <c r="K374" s="385">
        <v>1</v>
      </c>
      <c r="L374" s="423">
        <v>2019</v>
      </c>
      <c r="M374" s="391">
        <v>0</v>
      </c>
      <c r="N374" s="162"/>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c r="AU374" s="160"/>
      <c r="AV374" s="160"/>
      <c r="AW374" s="160"/>
      <c r="AX374" s="160"/>
      <c r="AY374" s="160"/>
      <c r="AZ374" s="160"/>
      <c r="BA374" s="160"/>
      <c r="BB374" s="160"/>
      <c r="BC374" s="160"/>
      <c r="BD374" s="160"/>
      <c r="BE374" s="160"/>
      <c r="BF374" s="160"/>
      <c r="BG374" s="160"/>
      <c r="BH374" s="160"/>
      <c r="BI374" s="160"/>
      <c r="BJ374" s="160"/>
      <c r="BK374" s="160"/>
      <c r="BL374" s="160"/>
      <c r="BM374" s="160"/>
      <c r="BN374" s="161"/>
      <c r="BO374" s="250"/>
      <c r="BP374" s="249"/>
      <c r="BQ374" s="249"/>
      <c r="BR374" s="249"/>
      <c r="BS374" s="249"/>
      <c r="BT374" s="249"/>
      <c r="BU374" s="249"/>
      <c r="BY374" s="249"/>
    </row>
    <row r="375" spans="3:78" ht="11.25" customHeight="1">
      <c r="C375" s="305"/>
      <c r="D375" s="368"/>
      <c r="E375" s="414"/>
      <c r="F375" s="417"/>
      <c r="G375" s="420"/>
      <c r="H375" s="380"/>
      <c r="I375" s="383"/>
      <c r="J375" s="383"/>
      <c r="K375" s="386"/>
      <c r="L375" s="389"/>
      <c r="M375" s="392"/>
      <c r="N375" s="394"/>
      <c r="O375" s="397">
        <v>1</v>
      </c>
      <c r="P375" s="410" t="s">
        <v>966</v>
      </c>
      <c r="Q375" s="409"/>
      <c r="R375" s="364"/>
      <c r="S375" s="364"/>
      <c r="T375" s="364"/>
      <c r="U375" s="364"/>
      <c r="V375" s="364"/>
      <c r="W375" s="364"/>
      <c r="X375" s="364"/>
      <c r="Y375" s="364"/>
      <c r="Z375" s="364"/>
      <c r="AA375" s="364"/>
      <c r="AB375" s="364"/>
      <c r="AC375" s="364"/>
      <c r="AD375" s="364"/>
      <c r="AE375" s="208"/>
      <c r="AF375" s="219"/>
      <c r="AG375" s="218"/>
      <c r="AH375" s="218"/>
      <c r="AI375" s="218"/>
      <c r="AJ375" s="218"/>
      <c r="AK375" s="218"/>
      <c r="AL375" s="218"/>
      <c r="AM375" s="218"/>
      <c r="AN375" s="218"/>
      <c r="AO375" s="218"/>
      <c r="AP375" s="163"/>
      <c r="AQ375" s="163"/>
      <c r="AR375" s="163"/>
      <c r="AS375" s="163"/>
      <c r="AT375" s="163"/>
      <c r="AU375" s="163"/>
      <c r="AV375" s="163"/>
      <c r="AW375" s="163"/>
      <c r="AX375" s="163"/>
      <c r="AY375" s="163"/>
      <c r="AZ375" s="163"/>
      <c r="BA375" s="163"/>
      <c r="BB375" s="163"/>
      <c r="BC375" s="163"/>
      <c r="BD375" s="163"/>
      <c r="BE375" s="163"/>
      <c r="BF375" s="163"/>
      <c r="BG375" s="163"/>
      <c r="BH375" s="163"/>
      <c r="BI375" s="163"/>
      <c r="BJ375" s="163"/>
      <c r="BK375" s="163"/>
      <c r="BL375" s="163"/>
      <c r="BM375" s="163"/>
      <c r="BN375" s="164"/>
      <c r="BO375" s="250"/>
      <c r="BP375" s="362"/>
      <c r="BQ375" s="362"/>
      <c r="BR375" s="362"/>
      <c r="BS375" s="249"/>
      <c r="BT375" s="362"/>
      <c r="BU375" s="362"/>
      <c r="BV375" s="362"/>
      <c r="BW375" s="362"/>
      <c r="BX375" s="362"/>
      <c r="BY375" s="249"/>
    </row>
    <row r="376" spans="3:78" ht="72" customHeight="1">
      <c r="C376" s="305"/>
      <c r="D376" s="368"/>
      <c r="E376" s="414"/>
      <c r="F376" s="417"/>
      <c r="G376" s="420"/>
      <c r="H376" s="380"/>
      <c r="I376" s="383"/>
      <c r="J376" s="383"/>
      <c r="K376" s="386"/>
      <c r="L376" s="389"/>
      <c r="M376" s="392"/>
      <c r="N376" s="395"/>
      <c r="O376" s="398"/>
      <c r="P376" s="411"/>
      <c r="Q376" s="404"/>
      <c r="R376" s="365"/>
      <c r="S376" s="365"/>
      <c r="T376" s="365"/>
      <c r="U376" s="365"/>
      <c r="V376" s="365"/>
      <c r="W376" s="365"/>
      <c r="X376" s="365"/>
      <c r="Y376" s="365"/>
      <c r="Z376" s="365"/>
      <c r="AA376" s="365"/>
      <c r="AB376" s="365"/>
      <c r="AC376" s="365"/>
      <c r="AD376" s="365"/>
      <c r="AE376" s="192"/>
      <c r="AF376" s="216" t="s">
        <v>268</v>
      </c>
      <c r="AG376" s="297" t="s">
        <v>240</v>
      </c>
      <c r="AH376" s="298" t="s">
        <v>18</v>
      </c>
      <c r="AI376" s="317" t="s">
        <v>815</v>
      </c>
      <c r="AJ376" s="220" t="s">
        <v>530</v>
      </c>
      <c r="AK376" s="220" t="s">
        <v>816</v>
      </c>
      <c r="AL376" s="220" t="s">
        <v>817</v>
      </c>
      <c r="AM376" s="220" t="s">
        <v>818</v>
      </c>
      <c r="AN376" s="220" t="s">
        <v>819</v>
      </c>
      <c r="AO376" s="220" t="s">
        <v>820</v>
      </c>
      <c r="AP376" s="171" t="s">
        <v>19</v>
      </c>
      <c r="AQ376" s="194">
        <f>SUM(AT376,AW376,AZ376,BC376,BF376,BI376,BL376)</f>
        <v>624.09</v>
      </c>
      <c r="AR376" s="196">
        <f>SUM(AT376,AX376,BA376,BD376,BG376,BJ376,BM376)</f>
        <v>624.09</v>
      </c>
      <c r="AS376" s="194">
        <f>AQ376-AR376</f>
        <v>0</v>
      </c>
      <c r="AT376" s="315">
        <v>624.09</v>
      </c>
      <c r="AU376" s="158">
        <v>0</v>
      </c>
      <c r="AV376" s="313"/>
      <c r="AW376" s="311">
        <v>0</v>
      </c>
      <c r="AX376" s="313">
        <v>0</v>
      </c>
      <c r="AY376" s="198"/>
      <c r="AZ376" s="315">
        <v>0</v>
      </c>
      <c r="BA376" s="313">
        <v>0</v>
      </c>
      <c r="BB376" s="198"/>
      <c r="BC376" s="311">
        <v>0</v>
      </c>
      <c r="BD376" s="313">
        <v>0</v>
      </c>
      <c r="BE376" s="198"/>
      <c r="BF376" s="311">
        <v>0</v>
      </c>
      <c r="BG376" s="313">
        <v>0</v>
      </c>
      <c r="BH376" s="198"/>
      <c r="BI376" s="311">
        <v>0</v>
      </c>
      <c r="BJ376" s="313">
        <v>0</v>
      </c>
      <c r="BK376" s="198"/>
      <c r="BL376" s="311"/>
      <c r="BM376" s="313"/>
      <c r="BN376" s="194"/>
      <c r="BO376" s="250">
        <v>0</v>
      </c>
      <c r="BP376" s="362"/>
      <c r="BQ376" s="362"/>
      <c r="BR376" s="362"/>
      <c r="BS376" s="248" t="str">
        <f>AG376 &amp; BO376</f>
        <v>Прибыль направляемая на инвестиции0</v>
      </c>
      <c r="BT376" s="362"/>
      <c r="BU376" s="362"/>
      <c r="BV376" s="362"/>
      <c r="BW376" s="362"/>
      <c r="BX376" s="362"/>
      <c r="BY376" s="248" t="str">
        <f>AG376&amp;AH376</f>
        <v>Прибыль направляемая на инвестициида</v>
      </c>
      <c r="BZ376" s="249">
        <v>0</v>
      </c>
    </row>
    <row r="377" spans="3:78" ht="15" customHeight="1">
      <c r="C377" s="305" t="s">
        <v>941</v>
      </c>
      <c r="D377" s="368"/>
      <c r="E377" s="414"/>
      <c r="F377" s="417"/>
      <c r="G377" s="420"/>
      <c r="H377" s="380"/>
      <c r="I377" s="383"/>
      <c r="J377" s="383"/>
      <c r="K377" s="386"/>
      <c r="L377" s="389"/>
      <c r="M377" s="392"/>
      <c r="N377" s="396"/>
      <c r="O377" s="399"/>
      <c r="P377" s="412"/>
      <c r="Q377" s="405"/>
      <c r="R377" s="366"/>
      <c r="S377" s="366"/>
      <c r="T377" s="366"/>
      <c r="U377" s="366"/>
      <c r="V377" s="366"/>
      <c r="W377" s="366"/>
      <c r="X377" s="366"/>
      <c r="Y377" s="366"/>
      <c r="Z377" s="366"/>
      <c r="AA377" s="366"/>
      <c r="AB377" s="366"/>
      <c r="AC377" s="366"/>
      <c r="AD377" s="366"/>
      <c r="AE377" s="278" t="s">
        <v>377</v>
      </c>
      <c r="AF377" s="202"/>
      <c r="AG377" s="222" t="s">
        <v>24</v>
      </c>
      <c r="AH377" s="222"/>
      <c r="AI377" s="222"/>
      <c r="AJ377" s="222"/>
      <c r="AK377" s="222"/>
      <c r="AL377" s="222"/>
      <c r="AM377" s="222"/>
      <c r="AN377" s="222"/>
      <c r="AO377" s="222"/>
      <c r="AP377" s="167"/>
      <c r="AQ377" s="168"/>
      <c r="AR377" s="168"/>
      <c r="AS377" s="168"/>
      <c r="AT377" s="168"/>
      <c r="AU377" s="168"/>
      <c r="AV377" s="168"/>
      <c r="AW377" s="168"/>
      <c r="AX377" s="168"/>
      <c r="AY377" s="168"/>
      <c r="AZ377" s="168"/>
      <c r="BA377" s="168"/>
      <c r="BB377" s="168"/>
      <c r="BC377" s="168"/>
      <c r="BD377" s="168"/>
      <c r="BE377" s="168"/>
      <c r="BF377" s="168"/>
      <c r="BG377" s="168"/>
      <c r="BH377" s="168"/>
      <c r="BI377" s="168"/>
      <c r="BJ377" s="168"/>
      <c r="BK377" s="168"/>
      <c r="BL377" s="168"/>
      <c r="BM377" s="168"/>
      <c r="BN377" s="169"/>
      <c r="BO377" s="250"/>
      <c r="BP377" s="362"/>
      <c r="BQ377" s="362"/>
      <c r="BR377" s="362"/>
      <c r="BS377" s="249"/>
      <c r="BT377" s="362"/>
      <c r="BU377" s="362"/>
      <c r="BV377" s="362"/>
      <c r="BW377" s="362"/>
      <c r="BX377" s="362"/>
      <c r="BY377" s="249"/>
    </row>
    <row r="378" spans="3:78" ht="15" customHeight="1" thickBot="1">
      <c r="C378" s="306" t="s">
        <v>940</v>
      </c>
      <c r="D378" s="369"/>
      <c r="E378" s="415"/>
      <c r="F378" s="418"/>
      <c r="G378" s="421"/>
      <c r="H378" s="381"/>
      <c r="I378" s="384"/>
      <c r="J378" s="384"/>
      <c r="K378" s="387"/>
      <c r="L378" s="390"/>
      <c r="M378" s="393"/>
      <c r="N378" s="279" t="s">
        <v>378</v>
      </c>
      <c r="O378" s="211"/>
      <c r="P378" s="363" t="s">
        <v>282</v>
      </c>
      <c r="Q378" s="363"/>
      <c r="R378" s="170"/>
      <c r="S378" s="170"/>
      <c r="T378" s="165"/>
      <c r="U378" s="165"/>
      <c r="V378" s="165"/>
      <c r="W378" s="165"/>
      <c r="X378" s="165"/>
      <c r="Y378" s="165"/>
      <c r="Z378" s="165"/>
      <c r="AA378" s="165"/>
      <c r="AB378" s="165"/>
      <c r="AC378" s="165"/>
      <c r="AD378" s="165"/>
      <c r="AE378" s="165"/>
      <c r="AF378" s="165"/>
      <c r="AG378" s="165"/>
      <c r="AH378" s="165"/>
      <c r="AI378" s="165"/>
      <c r="AJ378" s="165"/>
      <c r="AK378" s="165"/>
      <c r="AL378" s="165"/>
      <c r="AM378" s="165"/>
      <c r="AN378" s="165"/>
      <c r="AO378" s="165"/>
      <c r="AP378" s="165"/>
      <c r="AQ378" s="165"/>
      <c r="AR378" s="165"/>
      <c r="AS378" s="165"/>
      <c r="AT378" s="165"/>
      <c r="AU378" s="165"/>
      <c r="AV378" s="165"/>
      <c r="AW378" s="165"/>
      <c r="AX378" s="165"/>
      <c r="AY378" s="165"/>
      <c r="AZ378" s="165"/>
      <c r="BA378" s="165"/>
      <c r="BB378" s="165"/>
      <c r="BC378" s="165"/>
      <c r="BD378" s="165"/>
      <c r="BE378" s="165"/>
      <c r="BF378" s="165"/>
      <c r="BG378" s="165"/>
      <c r="BH378" s="165"/>
      <c r="BI378" s="165"/>
      <c r="BJ378" s="165"/>
      <c r="BK378" s="165"/>
      <c r="BL378" s="165"/>
      <c r="BM378" s="165"/>
      <c r="BN378" s="166"/>
      <c r="BO378" s="250"/>
      <c r="BP378" s="249"/>
      <c r="BQ378" s="249"/>
      <c r="BR378" s="249"/>
      <c r="BS378" s="249"/>
      <c r="BT378" s="249"/>
      <c r="BU378" s="249"/>
      <c r="BY378" s="249"/>
    </row>
    <row r="379" spans="3:78" ht="11.25" customHeight="1">
      <c r="C379" s="97"/>
      <c r="D379" s="367">
        <v>18</v>
      </c>
      <c r="E379" s="413" t="s">
        <v>199</v>
      </c>
      <c r="F379" s="416" t="s">
        <v>210</v>
      </c>
      <c r="G379" s="419" t="s">
        <v>984</v>
      </c>
      <c r="H379" s="422" t="s">
        <v>825</v>
      </c>
      <c r="I379" s="422" t="s">
        <v>825</v>
      </c>
      <c r="J379" s="422" t="s">
        <v>766</v>
      </c>
      <c r="K379" s="385">
        <v>1</v>
      </c>
      <c r="L379" s="423">
        <v>2019</v>
      </c>
      <c r="M379" s="391">
        <v>0</v>
      </c>
      <c r="N379" s="162"/>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c r="AU379" s="160"/>
      <c r="AV379" s="160"/>
      <c r="AW379" s="160"/>
      <c r="AX379" s="160"/>
      <c r="AY379" s="160"/>
      <c r="AZ379" s="160"/>
      <c r="BA379" s="160"/>
      <c r="BB379" s="160"/>
      <c r="BC379" s="160"/>
      <c r="BD379" s="160"/>
      <c r="BE379" s="160"/>
      <c r="BF379" s="160"/>
      <c r="BG379" s="160"/>
      <c r="BH379" s="160"/>
      <c r="BI379" s="160"/>
      <c r="BJ379" s="160"/>
      <c r="BK379" s="160"/>
      <c r="BL379" s="160"/>
      <c r="BM379" s="160"/>
      <c r="BN379" s="161"/>
      <c r="BO379" s="250"/>
      <c r="BP379" s="249"/>
      <c r="BQ379" s="249"/>
      <c r="BR379" s="249"/>
      <c r="BS379" s="249"/>
      <c r="BT379" s="249"/>
      <c r="BU379" s="249"/>
      <c r="BY379" s="249"/>
    </row>
    <row r="380" spans="3:78" ht="11.25" customHeight="1">
      <c r="C380" s="305"/>
      <c r="D380" s="368"/>
      <c r="E380" s="414"/>
      <c r="F380" s="417"/>
      <c r="G380" s="420"/>
      <c r="H380" s="380"/>
      <c r="I380" s="383"/>
      <c r="J380" s="383"/>
      <c r="K380" s="386"/>
      <c r="L380" s="389"/>
      <c r="M380" s="392"/>
      <c r="N380" s="394"/>
      <c r="O380" s="397">
        <v>1</v>
      </c>
      <c r="P380" s="410" t="s">
        <v>966</v>
      </c>
      <c r="Q380" s="409"/>
      <c r="R380" s="364"/>
      <c r="S380" s="364"/>
      <c r="T380" s="364"/>
      <c r="U380" s="364"/>
      <c r="V380" s="364"/>
      <c r="W380" s="364"/>
      <c r="X380" s="364"/>
      <c r="Y380" s="364"/>
      <c r="Z380" s="364"/>
      <c r="AA380" s="364"/>
      <c r="AB380" s="364"/>
      <c r="AC380" s="364"/>
      <c r="AD380" s="364"/>
      <c r="AE380" s="208"/>
      <c r="AF380" s="219"/>
      <c r="AG380" s="218"/>
      <c r="AH380" s="218"/>
      <c r="AI380" s="218"/>
      <c r="AJ380" s="218"/>
      <c r="AK380" s="218"/>
      <c r="AL380" s="218"/>
      <c r="AM380" s="218"/>
      <c r="AN380" s="218"/>
      <c r="AO380" s="218"/>
      <c r="AP380" s="163"/>
      <c r="AQ380" s="163"/>
      <c r="AR380" s="163"/>
      <c r="AS380" s="163"/>
      <c r="AT380" s="163"/>
      <c r="AU380" s="163"/>
      <c r="AV380" s="163"/>
      <c r="AW380" s="163"/>
      <c r="AX380" s="163"/>
      <c r="AY380" s="163"/>
      <c r="AZ380" s="163"/>
      <c r="BA380" s="163"/>
      <c r="BB380" s="163"/>
      <c r="BC380" s="163"/>
      <c r="BD380" s="163"/>
      <c r="BE380" s="163"/>
      <c r="BF380" s="163"/>
      <c r="BG380" s="163"/>
      <c r="BH380" s="163"/>
      <c r="BI380" s="163"/>
      <c r="BJ380" s="163"/>
      <c r="BK380" s="163"/>
      <c r="BL380" s="163"/>
      <c r="BM380" s="163"/>
      <c r="BN380" s="164"/>
      <c r="BO380" s="250"/>
      <c r="BP380" s="362"/>
      <c r="BQ380" s="362"/>
      <c r="BR380" s="362"/>
      <c r="BS380" s="249"/>
      <c r="BT380" s="362"/>
      <c r="BU380" s="362"/>
      <c r="BV380" s="362"/>
      <c r="BW380" s="362"/>
      <c r="BX380" s="362"/>
      <c r="BY380" s="249"/>
    </row>
    <row r="381" spans="3:78" ht="67.5" customHeight="1">
      <c r="C381" s="305"/>
      <c r="D381" s="368"/>
      <c r="E381" s="414"/>
      <c r="F381" s="417"/>
      <c r="G381" s="420"/>
      <c r="H381" s="380"/>
      <c r="I381" s="383"/>
      <c r="J381" s="383"/>
      <c r="K381" s="386"/>
      <c r="L381" s="389"/>
      <c r="M381" s="392"/>
      <c r="N381" s="395"/>
      <c r="O381" s="398"/>
      <c r="P381" s="411"/>
      <c r="Q381" s="404"/>
      <c r="R381" s="365"/>
      <c r="S381" s="365"/>
      <c r="T381" s="365"/>
      <c r="U381" s="365"/>
      <c r="V381" s="365"/>
      <c r="W381" s="365"/>
      <c r="X381" s="365"/>
      <c r="Y381" s="365"/>
      <c r="Z381" s="365"/>
      <c r="AA381" s="365"/>
      <c r="AB381" s="365"/>
      <c r="AC381" s="365"/>
      <c r="AD381" s="365"/>
      <c r="AE381" s="192"/>
      <c r="AF381" s="216" t="s">
        <v>268</v>
      </c>
      <c r="AG381" s="297" t="s">
        <v>240</v>
      </c>
      <c r="AH381" s="298" t="s">
        <v>18</v>
      </c>
      <c r="AI381" s="317" t="s">
        <v>815</v>
      </c>
      <c r="AJ381" s="220" t="s">
        <v>530</v>
      </c>
      <c r="AK381" s="220" t="s">
        <v>816</v>
      </c>
      <c r="AL381" s="220" t="s">
        <v>817</v>
      </c>
      <c r="AM381" s="220" t="s">
        <v>818</v>
      </c>
      <c r="AN381" s="220" t="s">
        <v>819</v>
      </c>
      <c r="AO381" s="220" t="s">
        <v>820</v>
      </c>
      <c r="AP381" s="171" t="s">
        <v>19</v>
      </c>
      <c r="AQ381" s="194">
        <f>SUM(AT381,AW381,AZ381,BC381,BF381,BI381,BL381)</f>
        <v>800</v>
      </c>
      <c r="AR381" s="196">
        <f>SUM(AT381,AX381,BA381,BD381,BG381,BJ381,BM381)</f>
        <v>800</v>
      </c>
      <c r="AS381" s="194">
        <f>AQ381-AR381</f>
        <v>0</v>
      </c>
      <c r="AT381" s="315">
        <v>800</v>
      </c>
      <c r="AU381" s="158">
        <v>0</v>
      </c>
      <c r="AV381" s="313"/>
      <c r="AW381" s="311">
        <v>0</v>
      </c>
      <c r="AX381" s="313">
        <v>0</v>
      </c>
      <c r="AY381" s="198"/>
      <c r="AZ381" s="315">
        <v>0</v>
      </c>
      <c r="BA381" s="313">
        <v>0</v>
      </c>
      <c r="BB381" s="198"/>
      <c r="BC381" s="311">
        <v>0</v>
      </c>
      <c r="BD381" s="313">
        <v>0</v>
      </c>
      <c r="BE381" s="198"/>
      <c r="BF381" s="311">
        <v>0</v>
      </c>
      <c r="BG381" s="313">
        <v>0</v>
      </c>
      <c r="BH381" s="198"/>
      <c r="BI381" s="311">
        <v>0</v>
      </c>
      <c r="BJ381" s="313">
        <v>0</v>
      </c>
      <c r="BK381" s="198"/>
      <c r="BL381" s="311"/>
      <c r="BM381" s="313"/>
      <c r="BN381" s="194"/>
      <c r="BO381" s="250">
        <v>0</v>
      </c>
      <c r="BP381" s="362"/>
      <c r="BQ381" s="362"/>
      <c r="BR381" s="362"/>
      <c r="BS381" s="248" t="str">
        <f>AG381 &amp; BO381</f>
        <v>Прибыль направляемая на инвестиции0</v>
      </c>
      <c r="BT381" s="362"/>
      <c r="BU381" s="362"/>
      <c r="BV381" s="362"/>
      <c r="BW381" s="362"/>
      <c r="BX381" s="362"/>
      <c r="BY381" s="248" t="str">
        <f>AG381&amp;AH381</f>
        <v>Прибыль направляемая на инвестициида</v>
      </c>
      <c r="BZ381" s="249">
        <v>0</v>
      </c>
    </row>
    <row r="382" spans="3:78" ht="15" customHeight="1">
      <c r="C382" s="305" t="s">
        <v>941</v>
      </c>
      <c r="D382" s="368"/>
      <c r="E382" s="414"/>
      <c r="F382" s="417"/>
      <c r="G382" s="420"/>
      <c r="H382" s="380"/>
      <c r="I382" s="383"/>
      <c r="J382" s="383"/>
      <c r="K382" s="386"/>
      <c r="L382" s="389"/>
      <c r="M382" s="392"/>
      <c r="N382" s="396"/>
      <c r="O382" s="399"/>
      <c r="P382" s="412"/>
      <c r="Q382" s="405"/>
      <c r="R382" s="366"/>
      <c r="S382" s="366"/>
      <c r="T382" s="366"/>
      <c r="U382" s="366"/>
      <c r="V382" s="366"/>
      <c r="W382" s="366"/>
      <c r="X382" s="366"/>
      <c r="Y382" s="366"/>
      <c r="Z382" s="366"/>
      <c r="AA382" s="366"/>
      <c r="AB382" s="366"/>
      <c r="AC382" s="366"/>
      <c r="AD382" s="366"/>
      <c r="AE382" s="278" t="s">
        <v>377</v>
      </c>
      <c r="AF382" s="202"/>
      <c r="AG382" s="222" t="s">
        <v>24</v>
      </c>
      <c r="AH382" s="222"/>
      <c r="AI382" s="222"/>
      <c r="AJ382" s="222"/>
      <c r="AK382" s="222"/>
      <c r="AL382" s="222"/>
      <c r="AM382" s="222"/>
      <c r="AN382" s="222"/>
      <c r="AO382" s="222"/>
      <c r="AP382" s="167"/>
      <c r="AQ382" s="168"/>
      <c r="AR382" s="168"/>
      <c r="AS382" s="168"/>
      <c r="AT382" s="168"/>
      <c r="AU382" s="168"/>
      <c r="AV382" s="168"/>
      <c r="AW382" s="168"/>
      <c r="AX382" s="168"/>
      <c r="AY382" s="168"/>
      <c r="AZ382" s="168"/>
      <c r="BA382" s="168"/>
      <c r="BB382" s="168"/>
      <c r="BC382" s="168"/>
      <c r="BD382" s="168"/>
      <c r="BE382" s="168"/>
      <c r="BF382" s="168"/>
      <c r="BG382" s="168"/>
      <c r="BH382" s="168"/>
      <c r="BI382" s="168"/>
      <c r="BJ382" s="168"/>
      <c r="BK382" s="168"/>
      <c r="BL382" s="168"/>
      <c r="BM382" s="168"/>
      <c r="BN382" s="169"/>
      <c r="BO382" s="250"/>
      <c r="BP382" s="362"/>
      <c r="BQ382" s="362"/>
      <c r="BR382" s="362"/>
      <c r="BS382" s="249"/>
      <c r="BT382" s="362"/>
      <c r="BU382" s="362"/>
      <c r="BV382" s="362"/>
      <c r="BW382" s="362"/>
      <c r="BX382" s="362"/>
      <c r="BY382" s="249"/>
    </row>
    <row r="383" spans="3:78" ht="15" customHeight="1" thickBot="1">
      <c r="C383" s="306" t="s">
        <v>940</v>
      </c>
      <c r="D383" s="369"/>
      <c r="E383" s="415"/>
      <c r="F383" s="418"/>
      <c r="G383" s="421"/>
      <c r="H383" s="381"/>
      <c r="I383" s="384"/>
      <c r="J383" s="384"/>
      <c r="K383" s="387"/>
      <c r="L383" s="390"/>
      <c r="M383" s="393"/>
      <c r="N383" s="279" t="s">
        <v>378</v>
      </c>
      <c r="O383" s="211"/>
      <c r="P383" s="363" t="s">
        <v>282</v>
      </c>
      <c r="Q383" s="363"/>
      <c r="R383" s="170"/>
      <c r="S383" s="170"/>
      <c r="T383" s="165"/>
      <c r="U383" s="165"/>
      <c r="V383" s="165"/>
      <c r="W383" s="165"/>
      <c r="X383" s="165"/>
      <c r="Y383" s="165"/>
      <c r="Z383" s="165"/>
      <c r="AA383" s="165"/>
      <c r="AB383" s="165"/>
      <c r="AC383" s="165"/>
      <c r="AD383" s="165"/>
      <c r="AE383" s="165"/>
      <c r="AF383" s="165"/>
      <c r="AG383" s="165"/>
      <c r="AH383" s="165"/>
      <c r="AI383" s="165"/>
      <c r="AJ383" s="165"/>
      <c r="AK383" s="165"/>
      <c r="AL383" s="165"/>
      <c r="AM383" s="165"/>
      <c r="AN383" s="165"/>
      <c r="AO383" s="165"/>
      <c r="AP383" s="165"/>
      <c r="AQ383" s="165"/>
      <c r="AR383" s="165"/>
      <c r="AS383" s="165"/>
      <c r="AT383" s="165"/>
      <c r="AU383" s="165"/>
      <c r="AV383" s="165"/>
      <c r="AW383" s="165"/>
      <c r="AX383" s="165"/>
      <c r="AY383" s="165"/>
      <c r="AZ383" s="165"/>
      <c r="BA383" s="165"/>
      <c r="BB383" s="165"/>
      <c r="BC383" s="165"/>
      <c r="BD383" s="165"/>
      <c r="BE383" s="165"/>
      <c r="BF383" s="165"/>
      <c r="BG383" s="165"/>
      <c r="BH383" s="165"/>
      <c r="BI383" s="165"/>
      <c r="BJ383" s="165"/>
      <c r="BK383" s="165"/>
      <c r="BL383" s="165"/>
      <c r="BM383" s="165"/>
      <c r="BN383" s="166"/>
      <c r="BO383" s="250"/>
      <c r="BP383" s="249"/>
      <c r="BQ383" s="249"/>
      <c r="BR383" s="249"/>
      <c r="BS383" s="249"/>
      <c r="BT383" s="249"/>
      <c r="BU383" s="249"/>
      <c r="BY383" s="249"/>
    </row>
    <row r="384" spans="3:78" ht="11.25" customHeight="1">
      <c r="C384" s="97"/>
      <c r="D384" s="367">
        <v>19</v>
      </c>
      <c r="E384" s="413" t="s">
        <v>199</v>
      </c>
      <c r="F384" s="416" t="s">
        <v>210</v>
      </c>
      <c r="G384" s="419" t="s">
        <v>985</v>
      </c>
      <c r="H384" s="422" t="s">
        <v>825</v>
      </c>
      <c r="I384" s="422" t="s">
        <v>825</v>
      </c>
      <c r="J384" s="422" t="s">
        <v>766</v>
      </c>
      <c r="K384" s="385">
        <v>1</v>
      </c>
      <c r="L384" s="423">
        <v>2019</v>
      </c>
      <c r="M384" s="391">
        <v>0</v>
      </c>
      <c r="N384" s="162"/>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c r="AU384" s="160"/>
      <c r="AV384" s="160"/>
      <c r="AW384" s="160"/>
      <c r="AX384" s="160"/>
      <c r="AY384" s="160"/>
      <c r="AZ384" s="160"/>
      <c r="BA384" s="160"/>
      <c r="BB384" s="160"/>
      <c r="BC384" s="160"/>
      <c r="BD384" s="160"/>
      <c r="BE384" s="160"/>
      <c r="BF384" s="160"/>
      <c r="BG384" s="160"/>
      <c r="BH384" s="160"/>
      <c r="BI384" s="160"/>
      <c r="BJ384" s="160"/>
      <c r="BK384" s="160"/>
      <c r="BL384" s="160"/>
      <c r="BM384" s="160"/>
      <c r="BN384" s="161"/>
      <c r="BO384" s="250"/>
      <c r="BP384" s="249"/>
      <c r="BQ384" s="249"/>
      <c r="BR384" s="249"/>
      <c r="BS384" s="249"/>
      <c r="BT384" s="249"/>
      <c r="BU384" s="249"/>
      <c r="BY384" s="249"/>
    </row>
    <row r="385" spans="3:78" ht="11.25" customHeight="1">
      <c r="C385" s="305"/>
      <c r="D385" s="368"/>
      <c r="E385" s="414"/>
      <c r="F385" s="417"/>
      <c r="G385" s="420"/>
      <c r="H385" s="380"/>
      <c r="I385" s="383"/>
      <c r="J385" s="383"/>
      <c r="K385" s="386"/>
      <c r="L385" s="389"/>
      <c r="M385" s="392"/>
      <c r="N385" s="394"/>
      <c r="O385" s="397">
        <v>1</v>
      </c>
      <c r="P385" s="410" t="s">
        <v>966</v>
      </c>
      <c r="Q385" s="409"/>
      <c r="R385" s="364"/>
      <c r="S385" s="364"/>
      <c r="T385" s="364"/>
      <c r="U385" s="364"/>
      <c r="V385" s="364"/>
      <c r="W385" s="364"/>
      <c r="X385" s="364"/>
      <c r="Y385" s="364"/>
      <c r="Z385" s="364"/>
      <c r="AA385" s="364"/>
      <c r="AB385" s="364"/>
      <c r="AC385" s="364"/>
      <c r="AD385" s="364"/>
      <c r="AE385" s="208"/>
      <c r="AF385" s="219"/>
      <c r="AG385" s="218"/>
      <c r="AH385" s="218"/>
      <c r="AI385" s="218"/>
      <c r="AJ385" s="218"/>
      <c r="AK385" s="218"/>
      <c r="AL385" s="218"/>
      <c r="AM385" s="218"/>
      <c r="AN385" s="218"/>
      <c r="AO385" s="218"/>
      <c r="AP385" s="163"/>
      <c r="AQ385" s="163"/>
      <c r="AR385" s="163"/>
      <c r="AS385" s="163"/>
      <c r="AT385" s="163"/>
      <c r="AU385" s="163"/>
      <c r="AV385" s="163"/>
      <c r="AW385" s="163"/>
      <c r="AX385" s="163"/>
      <c r="AY385" s="163"/>
      <c r="AZ385" s="163"/>
      <c r="BA385" s="163"/>
      <c r="BB385" s="163"/>
      <c r="BC385" s="163"/>
      <c r="BD385" s="163"/>
      <c r="BE385" s="163"/>
      <c r="BF385" s="163"/>
      <c r="BG385" s="163"/>
      <c r="BH385" s="163"/>
      <c r="BI385" s="163"/>
      <c r="BJ385" s="163"/>
      <c r="BK385" s="163"/>
      <c r="BL385" s="163"/>
      <c r="BM385" s="163"/>
      <c r="BN385" s="164"/>
      <c r="BO385" s="250"/>
      <c r="BP385" s="362"/>
      <c r="BQ385" s="362"/>
      <c r="BR385" s="362"/>
      <c r="BS385" s="249"/>
      <c r="BT385" s="362"/>
      <c r="BU385" s="362"/>
      <c r="BV385" s="362"/>
      <c r="BW385" s="362"/>
      <c r="BX385" s="362"/>
      <c r="BY385" s="249"/>
    </row>
    <row r="386" spans="3:78" ht="78" customHeight="1">
      <c r="C386" s="305"/>
      <c r="D386" s="368"/>
      <c r="E386" s="414"/>
      <c r="F386" s="417"/>
      <c r="G386" s="420"/>
      <c r="H386" s="380"/>
      <c r="I386" s="383"/>
      <c r="J386" s="383"/>
      <c r="K386" s="386"/>
      <c r="L386" s="389"/>
      <c r="M386" s="392"/>
      <c r="N386" s="395"/>
      <c r="O386" s="398"/>
      <c r="P386" s="411"/>
      <c r="Q386" s="404"/>
      <c r="R386" s="365"/>
      <c r="S386" s="365"/>
      <c r="T386" s="365"/>
      <c r="U386" s="365"/>
      <c r="V386" s="365"/>
      <c r="W386" s="365"/>
      <c r="X386" s="365"/>
      <c r="Y386" s="365"/>
      <c r="Z386" s="365"/>
      <c r="AA386" s="365"/>
      <c r="AB386" s="365"/>
      <c r="AC386" s="365"/>
      <c r="AD386" s="365"/>
      <c r="AE386" s="192"/>
      <c r="AF386" s="216" t="s">
        <v>268</v>
      </c>
      <c r="AG386" s="297" t="s">
        <v>240</v>
      </c>
      <c r="AH386" s="298" t="s">
        <v>18</v>
      </c>
      <c r="AI386" s="317" t="s">
        <v>815</v>
      </c>
      <c r="AJ386" s="220" t="s">
        <v>530</v>
      </c>
      <c r="AK386" s="220" t="s">
        <v>816</v>
      </c>
      <c r="AL386" s="220" t="s">
        <v>817</v>
      </c>
      <c r="AM386" s="220" t="s">
        <v>818</v>
      </c>
      <c r="AN386" s="220" t="s">
        <v>819</v>
      </c>
      <c r="AO386" s="220" t="s">
        <v>820</v>
      </c>
      <c r="AP386" s="171" t="s">
        <v>19</v>
      </c>
      <c r="AQ386" s="194">
        <f>SUM(AT386,AW386,AZ386,BC386,BF386,BI386,BL386)</f>
        <v>270.95999999999998</v>
      </c>
      <c r="AR386" s="196">
        <f>SUM(AT386,AX386,BA386,BD386,BG386,BJ386,BM386)</f>
        <v>270.95999999999998</v>
      </c>
      <c r="AS386" s="194">
        <f>AQ386-AR386</f>
        <v>0</v>
      </c>
      <c r="AT386" s="315">
        <v>270.95999999999998</v>
      </c>
      <c r="AU386" s="158">
        <v>0</v>
      </c>
      <c r="AV386" s="313"/>
      <c r="AW386" s="311">
        <v>0</v>
      </c>
      <c r="AX386" s="313">
        <v>0</v>
      </c>
      <c r="AY386" s="198"/>
      <c r="AZ386" s="315">
        <v>0</v>
      </c>
      <c r="BA386" s="313">
        <v>0</v>
      </c>
      <c r="BB386" s="198"/>
      <c r="BC386" s="311">
        <v>0</v>
      </c>
      <c r="BD386" s="313">
        <v>0</v>
      </c>
      <c r="BE386" s="198"/>
      <c r="BF386" s="311">
        <v>0</v>
      </c>
      <c r="BG386" s="313">
        <v>0</v>
      </c>
      <c r="BH386" s="198"/>
      <c r="BI386" s="311">
        <v>0</v>
      </c>
      <c r="BJ386" s="313">
        <v>0</v>
      </c>
      <c r="BK386" s="198"/>
      <c r="BL386" s="311"/>
      <c r="BM386" s="313"/>
      <c r="BN386" s="194"/>
      <c r="BO386" s="250">
        <v>0</v>
      </c>
      <c r="BP386" s="362"/>
      <c r="BQ386" s="362"/>
      <c r="BR386" s="362"/>
      <c r="BS386" s="248" t="str">
        <f>AG386 &amp; BO386</f>
        <v>Прибыль направляемая на инвестиции0</v>
      </c>
      <c r="BT386" s="362"/>
      <c r="BU386" s="362"/>
      <c r="BV386" s="362"/>
      <c r="BW386" s="362"/>
      <c r="BX386" s="362"/>
      <c r="BY386" s="248" t="str">
        <f>AG386&amp;AH386</f>
        <v>Прибыль направляемая на инвестициида</v>
      </c>
      <c r="BZ386" s="249">
        <v>0</v>
      </c>
    </row>
    <row r="387" spans="3:78" ht="15" customHeight="1">
      <c r="C387" s="305" t="s">
        <v>941</v>
      </c>
      <c r="D387" s="368"/>
      <c r="E387" s="414"/>
      <c r="F387" s="417"/>
      <c r="G387" s="420"/>
      <c r="H387" s="380"/>
      <c r="I387" s="383"/>
      <c r="J387" s="383"/>
      <c r="K387" s="386"/>
      <c r="L387" s="389"/>
      <c r="M387" s="392"/>
      <c r="N387" s="396"/>
      <c r="O387" s="399"/>
      <c r="P387" s="412"/>
      <c r="Q387" s="405"/>
      <c r="R387" s="366"/>
      <c r="S387" s="366"/>
      <c r="T387" s="366"/>
      <c r="U387" s="366"/>
      <c r="V387" s="366"/>
      <c r="W387" s="366"/>
      <c r="X387" s="366"/>
      <c r="Y387" s="366"/>
      <c r="Z387" s="366"/>
      <c r="AA387" s="366"/>
      <c r="AB387" s="366"/>
      <c r="AC387" s="366"/>
      <c r="AD387" s="366"/>
      <c r="AE387" s="278" t="s">
        <v>377</v>
      </c>
      <c r="AF387" s="202"/>
      <c r="AG387" s="222" t="s">
        <v>24</v>
      </c>
      <c r="AH387" s="222"/>
      <c r="AI387" s="222"/>
      <c r="AJ387" s="222"/>
      <c r="AK387" s="222"/>
      <c r="AL387" s="222"/>
      <c r="AM387" s="222"/>
      <c r="AN387" s="222"/>
      <c r="AO387" s="222"/>
      <c r="AP387" s="167"/>
      <c r="AQ387" s="168"/>
      <c r="AR387" s="168"/>
      <c r="AS387" s="168"/>
      <c r="AT387" s="168"/>
      <c r="AU387" s="168"/>
      <c r="AV387" s="168"/>
      <c r="AW387" s="168"/>
      <c r="AX387" s="168"/>
      <c r="AY387" s="168"/>
      <c r="AZ387" s="168"/>
      <c r="BA387" s="168"/>
      <c r="BB387" s="168"/>
      <c r="BC387" s="168"/>
      <c r="BD387" s="168"/>
      <c r="BE387" s="168"/>
      <c r="BF387" s="168"/>
      <c r="BG387" s="168"/>
      <c r="BH387" s="168"/>
      <c r="BI387" s="168"/>
      <c r="BJ387" s="168"/>
      <c r="BK387" s="168"/>
      <c r="BL387" s="168"/>
      <c r="BM387" s="168"/>
      <c r="BN387" s="169"/>
      <c r="BO387" s="250"/>
      <c r="BP387" s="362"/>
      <c r="BQ387" s="362"/>
      <c r="BR387" s="362"/>
      <c r="BS387" s="249"/>
      <c r="BT387" s="362"/>
      <c r="BU387" s="362"/>
      <c r="BV387" s="362"/>
      <c r="BW387" s="362"/>
      <c r="BX387" s="362"/>
      <c r="BY387" s="249"/>
    </row>
    <row r="388" spans="3:78" ht="15" customHeight="1" thickBot="1">
      <c r="C388" s="306" t="s">
        <v>940</v>
      </c>
      <c r="D388" s="369"/>
      <c r="E388" s="415"/>
      <c r="F388" s="418"/>
      <c r="G388" s="421"/>
      <c r="H388" s="381"/>
      <c r="I388" s="384"/>
      <c r="J388" s="384"/>
      <c r="K388" s="387"/>
      <c r="L388" s="390"/>
      <c r="M388" s="393"/>
      <c r="N388" s="279" t="s">
        <v>378</v>
      </c>
      <c r="O388" s="211"/>
      <c r="P388" s="363" t="s">
        <v>282</v>
      </c>
      <c r="Q388" s="363"/>
      <c r="R388" s="170"/>
      <c r="S388" s="170"/>
      <c r="T388" s="165"/>
      <c r="U388" s="165"/>
      <c r="V388" s="165"/>
      <c r="W388" s="165"/>
      <c r="X388" s="165"/>
      <c r="Y388" s="165"/>
      <c r="Z388" s="165"/>
      <c r="AA388" s="165"/>
      <c r="AB388" s="165"/>
      <c r="AC388" s="165"/>
      <c r="AD388" s="165"/>
      <c r="AE388" s="165"/>
      <c r="AF388" s="165"/>
      <c r="AG388" s="165"/>
      <c r="AH388" s="165"/>
      <c r="AI388" s="165"/>
      <c r="AJ388" s="165"/>
      <c r="AK388" s="165"/>
      <c r="AL388" s="165"/>
      <c r="AM388" s="165"/>
      <c r="AN388" s="165"/>
      <c r="AO388" s="165"/>
      <c r="AP388" s="165"/>
      <c r="AQ388" s="165"/>
      <c r="AR388" s="165"/>
      <c r="AS388" s="165"/>
      <c r="AT388" s="165"/>
      <c r="AU388" s="165"/>
      <c r="AV388" s="165"/>
      <c r="AW388" s="165"/>
      <c r="AX388" s="165"/>
      <c r="AY388" s="165"/>
      <c r="AZ388" s="165"/>
      <c r="BA388" s="165"/>
      <c r="BB388" s="165"/>
      <c r="BC388" s="165"/>
      <c r="BD388" s="165"/>
      <c r="BE388" s="165"/>
      <c r="BF388" s="165"/>
      <c r="BG388" s="165"/>
      <c r="BH388" s="165"/>
      <c r="BI388" s="165"/>
      <c r="BJ388" s="165"/>
      <c r="BK388" s="165"/>
      <c r="BL388" s="165"/>
      <c r="BM388" s="165"/>
      <c r="BN388" s="166"/>
      <c r="BO388" s="250"/>
      <c r="BP388" s="249"/>
      <c r="BQ388" s="249"/>
      <c r="BR388" s="249"/>
      <c r="BS388" s="249"/>
      <c r="BT388" s="249"/>
      <c r="BU388" s="249"/>
      <c r="BY388" s="249"/>
    </row>
    <row r="389" spans="3:78" ht="11.25" customHeight="1">
      <c r="C389" s="97"/>
      <c r="D389" s="367">
        <v>20</v>
      </c>
      <c r="E389" s="413" t="s">
        <v>199</v>
      </c>
      <c r="F389" s="416" t="s">
        <v>210</v>
      </c>
      <c r="G389" s="419" t="s">
        <v>986</v>
      </c>
      <c r="H389" s="422" t="s">
        <v>825</v>
      </c>
      <c r="I389" s="422" t="s">
        <v>825</v>
      </c>
      <c r="J389" s="422" t="s">
        <v>766</v>
      </c>
      <c r="K389" s="385">
        <v>1</v>
      </c>
      <c r="L389" s="423">
        <v>2019</v>
      </c>
      <c r="M389" s="391">
        <v>0</v>
      </c>
      <c r="N389" s="162"/>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c r="AU389" s="160"/>
      <c r="AV389" s="160"/>
      <c r="AW389" s="160"/>
      <c r="AX389" s="160"/>
      <c r="AY389" s="160"/>
      <c r="AZ389" s="160"/>
      <c r="BA389" s="160"/>
      <c r="BB389" s="160"/>
      <c r="BC389" s="160"/>
      <c r="BD389" s="160"/>
      <c r="BE389" s="160"/>
      <c r="BF389" s="160"/>
      <c r="BG389" s="160"/>
      <c r="BH389" s="160"/>
      <c r="BI389" s="160"/>
      <c r="BJ389" s="160"/>
      <c r="BK389" s="160"/>
      <c r="BL389" s="160"/>
      <c r="BM389" s="160"/>
      <c r="BN389" s="161"/>
      <c r="BO389" s="250"/>
      <c r="BP389" s="249"/>
      <c r="BQ389" s="249"/>
      <c r="BR389" s="249"/>
      <c r="BS389" s="249"/>
      <c r="BT389" s="249"/>
      <c r="BU389" s="249"/>
      <c r="BY389" s="249"/>
    </row>
    <row r="390" spans="3:78" ht="11.25" customHeight="1">
      <c r="C390" s="305"/>
      <c r="D390" s="368"/>
      <c r="E390" s="414"/>
      <c r="F390" s="417"/>
      <c r="G390" s="420"/>
      <c r="H390" s="380"/>
      <c r="I390" s="383"/>
      <c r="J390" s="383"/>
      <c r="K390" s="386"/>
      <c r="L390" s="389"/>
      <c r="M390" s="392"/>
      <c r="N390" s="394"/>
      <c r="O390" s="397">
        <v>1</v>
      </c>
      <c r="P390" s="410" t="s">
        <v>966</v>
      </c>
      <c r="Q390" s="409"/>
      <c r="R390" s="364"/>
      <c r="S390" s="364"/>
      <c r="T390" s="364"/>
      <c r="U390" s="364"/>
      <c r="V390" s="364"/>
      <c r="W390" s="364"/>
      <c r="X390" s="364"/>
      <c r="Y390" s="364"/>
      <c r="Z390" s="364"/>
      <c r="AA390" s="364"/>
      <c r="AB390" s="364"/>
      <c r="AC390" s="364"/>
      <c r="AD390" s="364"/>
      <c r="AE390" s="208"/>
      <c r="AF390" s="219"/>
      <c r="AG390" s="218"/>
      <c r="AH390" s="218"/>
      <c r="AI390" s="218"/>
      <c r="AJ390" s="218"/>
      <c r="AK390" s="218"/>
      <c r="AL390" s="218"/>
      <c r="AM390" s="218"/>
      <c r="AN390" s="218"/>
      <c r="AO390" s="218"/>
      <c r="AP390" s="163"/>
      <c r="AQ390" s="163"/>
      <c r="AR390" s="163"/>
      <c r="AS390" s="163"/>
      <c r="AT390" s="163"/>
      <c r="AU390" s="163"/>
      <c r="AV390" s="163"/>
      <c r="AW390" s="163"/>
      <c r="AX390" s="163"/>
      <c r="AY390" s="163"/>
      <c r="AZ390" s="163"/>
      <c r="BA390" s="163"/>
      <c r="BB390" s="163"/>
      <c r="BC390" s="163"/>
      <c r="BD390" s="163"/>
      <c r="BE390" s="163"/>
      <c r="BF390" s="163"/>
      <c r="BG390" s="163"/>
      <c r="BH390" s="163"/>
      <c r="BI390" s="163"/>
      <c r="BJ390" s="163"/>
      <c r="BK390" s="163"/>
      <c r="BL390" s="163"/>
      <c r="BM390" s="163"/>
      <c r="BN390" s="164"/>
      <c r="BO390" s="250"/>
      <c r="BP390" s="362"/>
      <c r="BQ390" s="362"/>
      <c r="BR390" s="362"/>
      <c r="BS390" s="249"/>
      <c r="BT390" s="362"/>
      <c r="BU390" s="362"/>
      <c r="BV390" s="362"/>
      <c r="BW390" s="362"/>
      <c r="BX390" s="362"/>
      <c r="BY390" s="249"/>
    </row>
    <row r="391" spans="3:78" ht="72" customHeight="1">
      <c r="C391" s="305"/>
      <c r="D391" s="368"/>
      <c r="E391" s="414"/>
      <c r="F391" s="417"/>
      <c r="G391" s="420"/>
      <c r="H391" s="380"/>
      <c r="I391" s="383"/>
      <c r="J391" s="383"/>
      <c r="K391" s="386"/>
      <c r="L391" s="389"/>
      <c r="M391" s="392"/>
      <c r="N391" s="395"/>
      <c r="O391" s="398"/>
      <c r="P391" s="411"/>
      <c r="Q391" s="404"/>
      <c r="R391" s="365"/>
      <c r="S391" s="365"/>
      <c r="T391" s="365"/>
      <c r="U391" s="365"/>
      <c r="V391" s="365"/>
      <c r="W391" s="365"/>
      <c r="X391" s="365"/>
      <c r="Y391" s="365"/>
      <c r="Z391" s="365"/>
      <c r="AA391" s="365"/>
      <c r="AB391" s="365"/>
      <c r="AC391" s="365"/>
      <c r="AD391" s="365"/>
      <c r="AE391" s="192"/>
      <c r="AF391" s="216" t="s">
        <v>268</v>
      </c>
      <c r="AG391" s="297" t="s">
        <v>240</v>
      </c>
      <c r="AH391" s="298" t="s">
        <v>18</v>
      </c>
      <c r="AI391" s="317" t="s">
        <v>815</v>
      </c>
      <c r="AJ391" s="220" t="s">
        <v>530</v>
      </c>
      <c r="AK391" s="220" t="s">
        <v>816</v>
      </c>
      <c r="AL391" s="220" t="s">
        <v>817</v>
      </c>
      <c r="AM391" s="220" t="s">
        <v>818</v>
      </c>
      <c r="AN391" s="220" t="s">
        <v>819</v>
      </c>
      <c r="AO391" s="220" t="s">
        <v>820</v>
      </c>
      <c r="AP391" s="171" t="s">
        <v>19</v>
      </c>
      <c r="AQ391" s="194">
        <f>SUM(AT391,AW391,AZ391,BC391,BF391,BI391,BL391)</f>
        <v>561.09</v>
      </c>
      <c r="AR391" s="196">
        <f>SUM(AT391,AX391,BA391,BD391,BG391,BJ391,BM391)</f>
        <v>561.09</v>
      </c>
      <c r="AS391" s="194">
        <f>AQ391-AR391</f>
        <v>0</v>
      </c>
      <c r="AT391" s="315">
        <v>561.09</v>
      </c>
      <c r="AU391" s="158">
        <v>0</v>
      </c>
      <c r="AV391" s="313"/>
      <c r="AW391" s="311">
        <v>0</v>
      </c>
      <c r="AX391" s="313">
        <v>0</v>
      </c>
      <c r="AY391" s="198"/>
      <c r="AZ391" s="315">
        <v>0</v>
      </c>
      <c r="BA391" s="313">
        <v>0</v>
      </c>
      <c r="BB391" s="198"/>
      <c r="BC391" s="311">
        <v>0</v>
      </c>
      <c r="BD391" s="313">
        <v>0</v>
      </c>
      <c r="BE391" s="198"/>
      <c r="BF391" s="311">
        <v>0</v>
      </c>
      <c r="BG391" s="313">
        <v>0</v>
      </c>
      <c r="BH391" s="198"/>
      <c r="BI391" s="311">
        <v>0</v>
      </c>
      <c r="BJ391" s="313">
        <v>0</v>
      </c>
      <c r="BK391" s="198"/>
      <c r="BL391" s="311"/>
      <c r="BM391" s="313"/>
      <c r="BN391" s="194"/>
      <c r="BO391" s="250">
        <v>0</v>
      </c>
      <c r="BP391" s="362"/>
      <c r="BQ391" s="362"/>
      <c r="BR391" s="362"/>
      <c r="BS391" s="248" t="str">
        <f>AG391 &amp; BO391</f>
        <v>Прибыль направляемая на инвестиции0</v>
      </c>
      <c r="BT391" s="362"/>
      <c r="BU391" s="362"/>
      <c r="BV391" s="362"/>
      <c r="BW391" s="362"/>
      <c r="BX391" s="362"/>
      <c r="BY391" s="248" t="str">
        <f>AG391&amp;AH391</f>
        <v>Прибыль направляемая на инвестициида</v>
      </c>
      <c r="BZ391" s="249">
        <v>0</v>
      </c>
    </row>
    <row r="392" spans="3:78" ht="15" customHeight="1">
      <c r="C392" s="305" t="s">
        <v>941</v>
      </c>
      <c r="D392" s="368"/>
      <c r="E392" s="414"/>
      <c r="F392" s="417"/>
      <c r="G392" s="420"/>
      <c r="H392" s="380"/>
      <c r="I392" s="383"/>
      <c r="J392" s="383"/>
      <c r="K392" s="386"/>
      <c r="L392" s="389"/>
      <c r="M392" s="392"/>
      <c r="N392" s="396"/>
      <c r="O392" s="399"/>
      <c r="P392" s="412"/>
      <c r="Q392" s="405"/>
      <c r="R392" s="366"/>
      <c r="S392" s="366"/>
      <c r="T392" s="366"/>
      <c r="U392" s="366"/>
      <c r="V392" s="366"/>
      <c r="W392" s="366"/>
      <c r="X392" s="366"/>
      <c r="Y392" s="366"/>
      <c r="Z392" s="366"/>
      <c r="AA392" s="366"/>
      <c r="AB392" s="366"/>
      <c r="AC392" s="366"/>
      <c r="AD392" s="366"/>
      <c r="AE392" s="278" t="s">
        <v>377</v>
      </c>
      <c r="AF392" s="202"/>
      <c r="AG392" s="222" t="s">
        <v>24</v>
      </c>
      <c r="AH392" s="222"/>
      <c r="AI392" s="222"/>
      <c r="AJ392" s="222"/>
      <c r="AK392" s="222"/>
      <c r="AL392" s="222"/>
      <c r="AM392" s="222"/>
      <c r="AN392" s="222"/>
      <c r="AO392" s="222"/>
      <c r="AP392" s="167"/>
      <c r="AQ392" s="168"/>
      <c r="AR392" s="168"/>
      <c r="AS392" s="168"/>
      <c r="AT392" s="168"/>
      <c r="AU392" s="168"/>
      <c r="AV392" s="168"/>
      <c r="AW392" s="168"/>
      <c r="AX392" s="168"/>
      <c r="AY392" s="168"/>
      <c r="AZ392" s="168"/>
      <c r="BA392" s="168"/>
      <c r="BB392" s="168"/>
      <c r="BC392" s="168"/>
      <c r="BD392" s="168"/>
      <c r="BE392" s="168"/>
      <c r="BF392" s="168"/>
      <c r="BG392" s="168"/>
      <c r="BH392" s="168"/>
      <c r="BI392" s="168"/>
      <c r="BJ392" s="168"/>
      <c r="BK392" s="168"/>
      <c r="BL392" s="168"/>
      <c r="BM392" s="168"/>
      <c r="BN392" s="169"/>
      <c r="BO392" s="250"/>
      <c r="BP392" s="362"/>
      <c r="BQ392" s="362"/>
      <c r="BR392" s="362"/>
      <c r="BS392" s="249"/>
      <c r="BT392" s="362"/>
      <c r="BU392" s="362"/>
      <c r="BV392" s="362"/>
      <c r="BW392" s="362"/>
      <c r="BX392" s="362"/>
      <c r="BY392" s="249"/>
    </row>
    <row r="393" spans="3:78" ht="15" customHeight="1" thickBot="1">
      <c r="C393" s="306" t="s">
        <v>940</v>
      </c>
      <c r="D393" s="369"/>
      <c r="E393" s="415"/>
      <c r="F393" s="418"/>
      <c r="G393" s="421"/>
      <c r="H393" s="381"/>
      <c r="I393" s="384"/>
      <c r="J393" s="384"/>
      <c r="K393" s="387"/>
      <c r="L393" s="390"/>
      <c r="M393" s="393"/>
      <c r="N393" s="279" t="s">
        <v>378</v>
      </c>
      <c r="O393" s="211"/>
      <c r="P393" s="363" t="s">
        <v>282</v>
      </c>
      <c r="Q393" s="363"/>
      <c r="R393" s="170"/>
      <c r="S393" s="170"/>
      <c r="T393" s="165"/>
      <c r="U393" s="165"/>
      <c r="V393" s="165"/>
      <c r="W393" s="165"/>
      <c r="X393" s="165"/>
      <c r="Y393" s="165"/>
      <c r="Z393" s="165"/>
      <c r="AA393" s="165"/>
      <c r="AB393" s="165"/>
      <c r="AC393" s="165"/>
      <c r="AD393" s="165"/>
      <c r="AE393" s="165"/>
      <c r="AF393" s="165"/>
      <c r="AG393" s="165"/>
      <c r="AH393" s="165"/>
      <c r="AI393" s="165"/>
      <c r="AJ393" s="165"/>
      <c r="AK393" s="165"/>
      <c r="AL393" s="165"/>
      <c r="AM393" s="165"/>
      <c r="AN393" s="165"/>
      <c r="AO393" s="165"/>
      <c r="AP393" s="165"/>
      <c r="AQ393" s="165"/>
      <c r="AR393" s="165"/>
      <c r="AS393" s="165"/>
      <c r="AT393" s="165"/>
      <c r="AU393" s="165"/>
      <c r="AV393" s="165"/>
      <c r="AW393" s="165"/>
      <c r="AX393" s="165"/>
      <c r="AY393" s="165"/>
      <c r="AZ393" s="165"/>
      <c r="BA393" s="165"/>
      <c r="BB393" s="165"/>
      <c r="BC393" s="165"/>
      <c r="BD393" s="165"/>
      <c r="BE393" s="165"/>
      <c r="BF393" s="165"/>
      <c r="BG393" s="165"/>
      <c r="BH393" s="165"/>
      <c r="BI393" s="165"/>
      <c r="BJ393" s="165"/>
      <c r="BK393" s="165"/>
      <c r="BL393" s="165"/>
      <c r="BM393" s="165"/>
      <c r="BN393" s="166"/>
      <c r="BO393" s="250"/>
      <c r="BP393" s="249"/>
      <c r="BQ393" s="249"/>
      <c r="BR393" s="249"/>
      <c r="BS393" s="249"/>
      <c r="BT393" s="249"/>
      <c r="BU393" s="249"/>
      <c r="BY393" s="249"/>
    </row>
    <row r="394" spans="3:78" ht="11.25" customHeight="1">
      <c r="C394" s="97"/>
      <c r="D394" s="367">
        <v>21</v>
      </c>
      <c r="E394" s="413" t="s">
        <v>199</v>
      </c>
      <c r="F394" s="416" t="s">
        <v>210</v>
      </c>
      <c r="G394" s="419" t="s">
        <v>987</v>
      </c>
      <c r="H394" s="422" t="s">
        <v>825</v>
      </c>
      <c r="I394" s="422" t="s">
        <v>825</v>
      </c>
      <c r="J394" s="422" t="s">
        <v>766</v>
      </c>
      <c r="K394" s="385">
        <v>1</v>
      </c>
      <c r="L394" s="423">
        <v>2019</v>
      </c>
      <c r="M394" s="391">
        <v>0</v>
      </c>
      <c r="N394" s="162"/>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c r="AU394" s="160"/>
      <c r="AV394" s="160"/>
      <c r="AW394" s="160"/>
      <c r="AX394" s="160"/>
      <c r="AY394" s="160"/>
      <c r="AZ394" s="160"/>
      <c r="BA394" s="160"/>
      <c r="BB394" s="160"/>
      <c r="BC394" s="160"/>
      <c r="BD394" s="160"/>
      <c r="BE394" s="160"/>
      <c r="BF394" s="160"/>
      <c r="BG394" s="160"/>
      <c r="BH394" s="160"/>
      <c r="BI394" s="160"/>
      <c r="BJ394" s="160"/>
      <c r="BK394" s="160"/>
      <c r="BL394" s="160"/>
      <c r="BM394" s="160"/>
      <c r="BN394" s="161"/>
      <c r="BO394" s="250"/>
      <c r="BP394" s="249"/>
      <c r="BQ394" s="249"/>
      <c r="BR394" s="249"/>
      <c r="BS394" s="249"/>
      <c r="BT394" s="249"/>
      <c r="BU394" s="249"/>
      <c r="BY394" s="249"/>
    </row>
    <row r="395" spans="3:78" ht="11.25" customHeight="1">
      <c r="C395" s="305"/>
      <c r="D395" s="368"/>
      <c r="E395" s="414"/>
      <c r="F395" s="417"/>
      <c r="G395" s="420"/>
      <c r="H395" s="380"/>
      <c r="I395" s="383"/>
      <c r="J395" s="383"/>
      <c r="K395" s="386"/>
      <c r="L395" s="389"/>
      <c r="M395" s="392"/>
      <c r="N395" s="394"/>
      <c r="O395" s="397">
        <v>1</v>
      </c>
      <c r="P395" s="410" t="s">
        <v>966</v>
      </c>
      <c r="Q395" s="409"/>
      <c r="R395" s="364"/>
      <c r="S395" s="364"/>
      <c r="T395" s="364"/>
      <c r="U395" s="364"/>
      <c r="V395" s="364"/>
      <c r="W395" s="364"/>
      <c r="X395" s="364"/>
      <c r="Y395" s="364"/>
      <c r="Z395" s="364"/>
      <c r="AA395" s="364"/>
      <c r="AB395" s="364"/>
      <c r="AC395" s="364"/>
      <c r="AD395" s="364"/>
      <c r="AE395" s="208"/>
      <c r="AF395" s="219"/>
      <c r="AG395" s="218"/>
      <c r="AH395" s="218"/>
      <c r="AI395" s="218"/>
      <c r="AJ395" s="218"/>
      <c r="AK395" s="218"/>
      <c r="AL395" s="218"/>
      <c r="AM395" s="218"/>
      <c r="AN395" s="218"/>
      <c r="AO395" s="218"/>
      <c r="AP395" s="163"/>
      <c r="AQ395" s="163"/>
      <c r="AR395" s="163"/>
      <c r="AS395" s="163"/>
      <c r="AT395" s="163"/>
      <c r="AU395" s="163"/>
      <c r="AV395" s="163"/>
      <c r="AW395" s="163"/>
      <c r="AX395" s="163"/>
      <c r="AY395" s="163"/>
      <c r="AZ395" s="163"/>
      <c r="BA395" s="163"/>
      <c r="BB395" s="163"/>
      <c r="BC395" s="163"/>
      <c r="BD395" s="163"/>
      <c r="BE395" s="163"/>
      <c r="BF395" s="163"/>
      <c r="BG395" s="163"/>
      <c r="BH395" s="163"/>
      <c r="BI395" s="163"/>
      <c r="BJ395" s="163"/>
      <c r="BK395" s="163"/>
      <c r="BL395" s="163"/>
      <c r="BM395" s="163"/>
      <c r="BN395" s="164"/>
      <c r="BO395" s="250"/>
      <c r="BP395" s="362"/>
      <c r="BQ395" s="362"/>
      <c r="BR395" s="362"/>
      <c r="BS395" s="249"/>
      <c r="BT395" s="362"/>
      <c r="BU395" s="362"/>
      <c r="BV395" s="362"/>
      <c r="BW395" s="362"/>
      <c r="BX395" s="362"/>
      <c r="BY395" s="249"/>
    </row>
    <row r="396" spans="3:78" ht="55.5" customHeight="1">
      <c r="C396" s="305"/>
      <c r="D396" s="368"/>
      <c r="E396" s="414"/>
      <c r="F396" s="417"/>
      <c r="G396" s="420"/>
      <c r="H396" s="380"/>
      <c r="I396" s="383"/>
      <c r="J396" s="383"/>
      <c r="K396" s="386"/>
      <c r="L396" s="389"/>
      <c r="M396" s="392"/>
      <c r="N396" s="395"/>
      <c r="O396" s="398"/>
      <c r="P396" s="411"/>
      <c r="Q396" s="404"/>
      <c r="R396" s="365"/>
      <c r="S396" s="365"/>
      <c r="T396" s="365"/>
      <c r="U396" s="365"/>
      <c r="V396" s="365"/>
      <c r="W396" s="365"/>
      <c r="X396" s="365"/>
      <c r="Y396" s="365"/>
      <c r="Z396" s="365"/>
      <c r="AA396" s="365"/>
      <c r="AB396" s="365"/>
      <c r="AC396" s="365"/>
      <c r="AD396" s="365"/>
      <c r="AE396" s="192"/>
      <c r="AF396" s="216" t="s">
        <v>268</v>
      </c>
      <c r="AG396" s="297" t="s">
        <v>240</v>
      </c>
      <c r="AH396" s="298" t="s">
        <v>18</v>
      </c>
      <c r="AI396" s="317" t="s">
        <v>815</v>
      </c>
      <c r="AJ396" s="220" t="s">
        <v>530</v>
      </c>
      <c r="AK396" s="220" t="s">
        <v>816</v>
      </c>
      <c r="AL396" s="220" t="s">
        <v>817</v>
      </c>
      <c r="AM396" s="220" t="s">
        <v>818</v>
      </c>
      <c r="AN396" s="220" t="s">
        <v>819</v>
      </c>
      <c r="AO396" s="220" t="s">
        <v>820</v>
      </c>
      <c r="AP396" s="171" t="s">
        <v>19</v>
      </c>
      <c r="AQ396" s="194">
        <f>SUM(AT396,AW396,AZ396,BC396,BF396,BI396,BL396)</f>
        <v>561.09</v>
      </c>
      <c r="AR396" s="196">
        <f>SUM(AT396,AX396,BA396,BD396,BG396,BJ396,BM396)</f>
        <v>561.09</v>
      </c>
      <c r="AS396" s="194">
        <f>AQ396-AR396</f>
        <v>0</v>
      </c>
      <c r="AT396" s="315">
        <v>561.09</v>
      </c>
      <c r="AU396" s="158">
        <v>0</v>
      </c>
      <c r="AV396" s="313"/>
      <c r="AW396" s="311">
        <v>0</v>
      </c>
      <c r="AX396" s="313">
        <v>0</v>
      </c>
      <c r="AY396" s="198"/>
      <c r="AZ396" s="315">
        <v>0</v>
      </c>
      <c r="BA396" s="313">
        <v>0</v>
      </c>
      <c r="BB396" s="198"/>
      <c r="BC396" s="311">
        <v>0</v>
      </c>
      <c r="BD396" s="313">
        <v>0</v>
      </c>
      <c r="BE396" s="198"/>
      <c r="BF396" s="311">
        <v>0</v>
      </c>
      <c r="BG396" s="313">
        <v>0</v>
      </c>
      <c r="BH396" s="198"/>
      <c r="BI396" s="311">
        <v>0</v>
      </c>
      <c r="BJ396" s="313">
        <v>0</v>
      </c>
      <c r="BK396" s="198"/>
      <c r="BL396" s="311"/>
      <c r="BM396" s="313"/>
      <c r="BN396" s="194"/>
      <c r="BO396" s="250">
        <v>0</v>
      </c>
      <c r="BP396" s="362"/>
      <c r="BQ396" s="362"/>
      <c r="BR396" s="362"/>
      <c r="BS396" s="248" t="str">
        <f>AG396 &amp; BO396</f>
        <v>Прибыль направляемая на инвестиции0</v>
      </c>
      <c r="BT396" s="362"/>
      <c r="BU396" s="362"/>
      <c r="BV396" s="362"/>
      <c r="BW396" s="362"/>
      <c r="BX396" s="362"/>
      <c r="BY396" s="248" t="str">
        <f>AG396&amp;AH396</f>
        <v>Прибыль направляемая на инвестициида</v>
      </c>
      <c r="BZ396" s="249">
        <v>0</v>
      </c>
    </row>
    <row r="397" spans="3:78" ht="15" customHeight="1">
      <c r="C397" s="305" t="s">
        <v>941</v>
      </c>
      <c r="D397" s="368"/>
      <c r="E397" s="414"/>
      <c r="F397" s="417"/>
      <c r="G397" s="420"/>
      <c r="H397" s="380"/>
      <c r="I397" s="383"/>
      <c r="J397" s="383"/>
      <c r="K397" s="386"/>
      <c r="L397" s="389"/>
      <c r="M397" s="392"/>
      <c r="N397" s="396"/>
      <c r="O397" s="399"/>
      <c r="P397" s="412"/>
      <c r="Q397" s="405"/>
      <c r="R397" s="366"/>
      <c r="S397" s="366"/>
      <c r="T397" s="366"/>
      <c r="U397" s="366"/>
      <c r="V397" s="366"/>
      <c r="W397" s="366"/>
      <c r="X397" s="366"/>
      <c r="Y397" s="366"/>
      <c r="Z397" s="366"/>
      <c r="AA397" s="366"/>
      <c r="AB397" s="366"/>
      <c r="AC397" s="366"/>
      <c r="AD397" s="366"/>
      <c r="AE397" s="278" t="s">
        <v>377</v>
      </c>
      <c r="AF397" s="202"/>
      <c r="AG397" s="222" t="s">
        <v>24</v>
      </c>
      <c r="AH397" s="222"/>
      <c r="AI397" s="222"/>
      <c r="AJ397" s="222"/>
      <c r="AK397" s="222"/>
      <c r="AL397" s="222"/>
      <c r="AM397" s="222"/>
      <c r="AN397" s="222"/>
      <c r="AO397" s="222"/>
      <c r="AP397" s="167"/>
      <c r="AQ397" s="168"/>
      <c r="AR397" s="168"/>
      <c r="AS397" s="168"/>
      <c r="AT397" s="168"/>
      <c r="AU397" s="168"/>
      <c r="AV397" s="168"/>
      <c r="AW397" s="168"/>
      <c r="AX397" s="168"/>
      <c r="AY397" s="168"/>
      <c r="AZ397" s="168"/>
      <c r="BA397" s="168"/>
      <c r="BB397" s="168"/>
      <c r="BC397" s="168"/>
      <c r="BD397" s="168"/>
      <c r="BE397" s="168"/>
      <c r="BF397" s="168"/>
      <c r="BG397" s="168"/>
      <c r="BH397" s="168"/>
      <c r="BI397" s="168"/>
      <c r="BJ397" s="168"/>
      <c r="BK397" s="168"/>
      <c r="BL397" s="168"/>
      <c r="BM397" s="168"/>
      <c r="BN397" s="169"/>
      <c r="BO397" s="250"/>
      <c r="BP397" s="362"/>
      <c r="BQ397" s="362"/>
      <c r="BR397" s="362"/>
      <c r="BS397" s="249"/>
      <c r="BT397" s="362"/>
      <c r="BU397" s="362"/>
      <c r="BV397" s="362"/>
      <c r="BW397" s="362"/>
      <c r="BX397" s="362"/>
      <c r="BY397" s="249"/>
    </row>
    <row r="398" spans="3:78" ht="15" customHeight="1" thickBot="1">
      <c r="C398" s="306" t="s">
        <v>940</v>
      </c>
      <c r="D398" s="369"/>
      <c r="E398" s="415"/>
      <c r="F398" s="418"/>
      <c r="G398" s="421"/>
      <c r="H398" s="381"/>
      <c r="I398" s="384"/>
      <c r="J398" s="384"/>
      <c r="K398" s="387"/>
      <c r="L398" s="390"/>
      <c r="M398" s="393"/>
      <c r="N398" s="279" t="s">
        <v>378</v>
      </c>
      <c r="O398" s="211"/>
      <c r="P398" s="363" t="s">
        <v>282</v>
      </c>
      <c r="Q398" s="363"/>
      <c r="R398" s="170"/>
      <c r="S398" s="170"/>
      <c r="T398" s="165"/>
      <c r="U398" s="165"/>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c r="AR398" s="165"/>
      <c r="AS398" s="165"/>
      <c r="AT398" s="165"/>
      <c r="AU398" s="165"/>
      <c r="AV398" s="165"/>
      <c r="AW398" s="165"/>
      <c r="AX398" s="165"/>
      <c r="AY398" s="165"/>
      <c r="AZ398" s="165"/>
      <c r="BA398" s="165"/>
      <c r="BB398" s="165"/>
      <c r="BC398" s="165"/>
      <c r="BD398" s="165"/>
      <c r="BE398" s="165"/>
      <c r="BF398" s="165"/>
      <c r="BG398" s="165"/>
      <c r="BH398" s="165"/>
      <c r="BI398" s="165"/>
      <c r="BJ398" s="165"/>
      <c r="BK398" s="165"/>
      <c r="BL398" s="165"/>
      <c r="BM398" s="165"/>
      <c r="BN398" s="166"/>
      <c r="BO398" s="250"/>
      <c r="BP398" s="249"/>
      <c r="BQ398" s="249"/>
      <c r="BR398" s="249"/>
      <c r="BS398" s="249"/>
      <c r="BT398" s="249"/>
      <c r="BU398" s="249"/>
      <c r="BY398" s="249"/>
    </row>
    <row r="399" spans="3:78" ht="11.25" customHeight="1">
      <c r="C399" s="97"/>
      <c r="D399" s="367">
        <v>22</v>
      </c>
      <c r="E399" s="413" t="s">
        <v>199</v>
      </c>
      <c r="F399" s="416" t="s">
        <v>210</v>
      </c>
      <c r="G399" s="419" t="s">
        <v>988</v>
      </c>
      <c r="H399" s="422" t="s">
        <v>825</v>
      </c>
      <c r="I399" s="422" t="s">
        <v>825</v>
      </c>
      <c r="J399" s="422" t="s">
        <v>766</v>
      </c>
      <c r="K399" s="385">
        <v>1</v>
      </c>
      <c r="L399" s="423">
        <v>2019</v>
      </c>
      <c r="M399" s="391">
        <v>0</v>
      </c>
      <c r="N399" s="162"/>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c r="AU399" s="160"/>
      <c r="AV399" s="160"/>
      <c r="AW399" s="160"/>
      <c r="AX399" s="160"/>
      <c r="AY399" s="160"/>
      <c r="AZ399" s="160"/>
      <c r="BA399" s="160"/>
      <c r="BB399" s="160"/>
      <c r="BC399" s="160"/>
      <c r="BD399" s="160"/>
      <c r="BE399" s="160"/>
      <c r="BF399" s="160"/>
      <c r="BG399" s="160"/>
      <c r="BH399" s="160"/>
      <c r="BI399" s="160"/>
      <c r="BJ399" s="160"/>
      <c r="BK399" s="160"/>
      <c r="BL399" s="160"/>
      <c r="BM399" s="160"/>
      <c r="BN399" s="161"/>
      <c r="BO399" s="250"/>
      <c r="BP399" s="249"/>
      <c r="BQ399" s="249"/>
      <c r="BR399" s="249"/>
      <c r="BS399" s="249"/>
      <c r="BT399" s="249"/>
      <c r="BU399" s="249"/>
      <c r="BY399" s="249"/>
    </row>
    <row r="400" spans="3:78" ht="11.25" customHeight="1">
      <c r="C400" s="305"/>
      <c r="D400" s="368"/>
      <c r="E400" s="414"/>
      <c r="F400" s="417"/>
      <c r="G400" s="420"/>
      <c r="H400" s="380"/>
      <c r="I400" s="383"/>
      <c r="J400" s="383"/>
      <c r="K400" s="386"/>
      <c r="L400" s="389"/>
      <c r="M400" s="392"/>
      <c r="N400" s="394"/>
      <c r="O400" s="397">
        <v>1</v>
      </c>
      <c r="P400" s="410" t="s">
        <v>966</v>
      </c>
      <c r="Q400" s="409"/>
      <c r="R400" s="364"/>
      <c r="S400" s="364"/>
      <c r="T400" s="364"/>
      <c r="U400" s="364"/>
      <c r="V400" s="364"/>
      <c r="W400" s="364"/>
      <c r="X400" s="364"/>
      <c r="Y400" s="364"/>
      <c r="Z400" s="364"/>
      <c r="AA400" s="364"/>
      <c r="AB400" s="364"/>
      <c r="AC400" s="364"/>
      <c r="AD400" s="364"/>
      <c r="AE400" s="208"/>
      <c r="AF400" s="219"/>
      <c r="AG400" s="218"/>
      <c r="AH400" s="218"/>
      <c r="AI400" s="218"/>
      <c r="AJ400" s="218"/>
      <c r="AK400" s="218"/>
      <c r="AL400" s="218"/>
      <c r="AM400" s="218"/>
      <c r="AN400" s="218"/>
      <c r="AO400" s="218"/>
      <c r="AP400" s="163"/>
      <c r="AQ400" s="163"/>
      <c r="AR400" s="163"/>
      <c r="AS400" s="163"/>
      <c r="AT400" s="163"/>
      <c r="AU400" s="163"/>
      <c r="AV400" s="163"/>
      <c r="AW400" s="163"/>
      <c r="AX400" s="163"/>
      <c r="AY400" s="163"/>
      <c r="AZ400" s="163"/>
      <c r="BA400" s="163"/>
      <c r="BB400" s="163"/>
      <c r="BC400" s="163"/>
      <c r="BD400" s="163"/>
      <c r="BE400" s="163"/>
      <c r="BF400" s="163"/>
      <c r="BG400" s="163"/>
      <c r="BH400" s="163"/>
      <c r="BI400" s="163"/>
      <c r="BJ400" s="163"/>
      <c r="BK400" s="163"/>
      <c r="BL400" s="163"/>
      <c r="BM400" s="163"/>
      <c r="BN400" s="164"/>
      <c r="BO400" s="250"/>
      <c r="BP400" s="362"/>
      <c r="BQ400" s="362"/>
      <c r="BR400" s="362"/>
      <c r="BS400" s="249"/>
      <c r="BT400" s="362"/>
      <c r="BU400" s="362"/>
      <c r="BV400" s="362"/>
      <c r="BW400" s="362"/>
      <c r="BX400" s="362"/>
      <c r="BY400" s="249"/>
    </row>
    <row r="401" spans="3:78" ht="58.5" customHeight="1">
      <c r="C401" s="305"/>
      <c r="D401" s="368"/>
      <c r="E401" s="414"/>
      <c r="F401" s="417"/>
      <c r="G401" s="420"/>
      <c r="H401" s="380"/>
      <c r="I401" s="383"/>
      <c r="J401" s="383"/>
      <c r="K401" s="386"/>
      <c r="L401" s="389"/>
      <c r="M401" s="392"/>
      <c r="N401" s="395"/>
      <c r="O401" s="398"/>
      <c r="P401" s="411"/>
      <c r="Q401" s="404"/>
      <c r="R401" s="365"/>
      <c r="S401" s="365"/>
      <c r="T401" s="365"/>
      <c r="U401" s="365"/>
      <c r="V401" s="365"/>
      <c r="W401" s="365"/>
      <c r="X401" s="365"/>
      <c r="Y401" s="365"/>
      <c r="Z401" s="365"/>
      <c r="AA401" s="365"/>
      <c r="AB401" s="365"/>
      <c r="AC401" s="365"/>
      <c r="AD401" s="365"/>
      <c r="AE401" s="192"/>
      <c r="AF401" s="216" t="s">
        <v>268</v>
      </c>
      <c r="AG401" s="297" t="s">
        <v>240</v>
      </c>
      <c r="AH401" s="298" t="s">
        <v>18</v>
      </c>
      <c r="AI401" s="317" t="s">
        <v>815</v>
      </c>
      <c r="AJ401" s="220" t="s">
        <v>530</v>
      </c>
      <c r="AK401" s="220" t="s">
        <v>816</v>
      </c>
      <c r="AL401" s="220" t="s">
        <v>817</v>
      </c>
      <c r="AM401" s="220" t="s">
        <v>818</v>
      </c>
      <c r="AN401" s="220" t="s">
        <v>819</v>
      </c>
      <c r="AO401" s="220" t="s">
        <v>820</v>
      </c>
      <c r="AP401" s="171" t="s">
        <v>19</v>
      </c>
      <c r="AQ401" s="194">
        <f>SUM(AT401,AW401,AZ401,BC401,BF401,BI401,BL401)</f>
        <v>620.92999999999995</v>
      </c>
      <c r="AR401" s="196">
        <f>SUM(AT401,AX401,BA401,BD401,BG401,BJ401,BM401)</f>
        <v>620.92999999999995</v>
      </c>
      <c r="AS401" s="194">
        <f>AQ401-AR401</f>
        <v>0</v>
      </c>
      <c r="AT401" s="315">
        <v>620.92999999999995</v>
      </c>
      <c r="AU401" s="158">
        <v>0</v>
      </c>
      <c r="AV401" s="313"/>
      <c r="AW401" s="311">
        <v>0</v>
      </c>
      <c r="AX401" s="313">
        <v>0</v>
      </c>
      <c r="AY401" s="198"/>
      <c r="AZ401" s="315">
        <v>0</v>
      </c>
      <c r="BA401" s="313">
        <v>0</v>
      </c>
      <c r="BB401" s="198"/>
      <c r="BC401" s="311">
        <v>0</v>
      </c>
      <c r="BD401" s="313">
        <v>0</v>
      </c>
      <c r="BE401" s="198"/>
      <c r="BF401" s="311">
        <v>0</v>
      </c>
      <c r="BG401" s="313">
        <v>0</v>
      </c>
      <c r="BH401" s="198"/>
      <c r="BI401" s="311">
        <v>0</v>
      </c>
      <c r="BJ401" s="313">
        <v>0</v>
      </c>
      <c r="BK401" s="198"/>
      <c r="BL401" s="311"/>
      <c r="BM401" s="313"/>
      <c r="BN401" s="194"/>
      <c r="BO401" s="250">
        <v>0</v>
      </c>
      <c r="BP401" s="362"/>
      <c r="BQ401" s="362"/>
      <c r="BR401" s="362"/>
      <c r="BS401" s="248" t="str">
        <f>AG401 &amp; BO401</f>
        <v>Прибыль направляемая на инвестиции0</v>
      </c>
      <c r="BT401" s="362"/>
      <c r="BU401" s="362"/>
      <c r="BV401" s="362"/>
      <c r="BW401" s="362"/>
      <c r="BX401" s="362"/>
      <c r="BY401" s="248" t="str">
        <f>AG401&amp;AH401</f>
        <v>Прибыль направляемая на инвестициида</v>
      </c>
      <c r="BZ401" s="249">
        <v>0</v>
      </c>
    </row>
    <row r="402" spans="3:78" ht="15" customHeight="1">
      <c r="C402" s="305" t="s">
        <v>941</v>
      </c>
      <c r="D402" s="368"/>
      <c r="E402" s="414"/>
      <c r="F402" s="417"/>
      <c r="G402" s="420"/>
      <c r="H402" s="380"/>
      <c r="I402" s="383"/>
      <c r="J402" s="383"/>
      <c r="K402" s="386"/>
      <c r="L402" s="389"/>
      <c r="M402" s="392"/>
      <c r="N402" s="396"/>
      <c r="O402" s="399"/>
      <c r="P402" s="412"/>
      <c r="Q402" s="405"/>
      <c r="R402" s="366"/>
      <c r="S402" s="366"/>
      <c r="T402" s="366"/>
      <c r="U402" s="366"/>
      <c r="V402" s="366"/>
      <c r="W402" s="366"/>
      <c r="X402" s="366"/>
      <c r="Y402" s="366"/>
      <c r="Z402" s="366"/>
      <c r="AA402" s="366"/>
      <c r="AB402" s="366"/>
      <c r="AC402" s="366"/>
      <c r="AD402" s="366"/>
      <c r="AE402" s="278" t="s">
        <v>377</v>
      </c>
      <c r="AF402" s="202"/>
      <c r="AG402" s="222" t="s">
        <v>24</v>
      </c>
      <c r="AH402" s="222"/>
      <c r="AI402" s="222"/>
      <c r="AJ402" s="222"/>
      <c r="AK402" s="222"/>
      <c r="AL402" s="222"/>
      <c r="AM402" s="222"/>
      <c r="AN402" s="222"/>
      <c r="AO402" s="222"/>
      <c r="AP402" s="167"/>
      <c r="AQ402" s="168"/>
      <c r="AR402" s="168"/>
      <c r="AS402" s="168"/>
      <c r="AT402" s="168"/>
      <c r="AU402" s="168"/>
      <c r="AV402" s="168"/>
      <c r="AW402" s="168"/>
      <c r="AX402" s="168"/>
      <c r="AY402" s="168"/>
      <c r="AZ402" s="168"/>
      <c r="BA402" s="168"/>
      <c r="BB402" s="168"/>
      <c r="BC402" s="168"/>
      <c r="BD402" s="168"/>
      <c r="BE402" s="168"/>
      <c r="BF402" s="168"/>
      <c r="BG402" s="168"/>
      <c r="BH402" s="168"/>
      <c r="BI402" s="168"/>
      <c r="BJ402" s="168"/>
      <c r="BK402" s="168"/>
      <c r="BL402" s="168"/>
      <c r="BM402" s="168"/>
      <c r="BN402" s="169"/>
      <c r="BO402" s="250"/>
      <c r="BP402" s="362"/>
      <c r="BQ402" s="362"/>
      <c r="BR402" s="362"/>
      <c r="BS402" s="249"/>
      <c r="BT402" s="362"/>
      <c r="BU402" s="362"/>
      <c r="BV402" s="362"/>
      <c r="BW402" s="362"/>
      <c r="BX402" s="362"/>
      <c r="BY402" s="249"/>
    </row>
    <row r="403" spans="3:78" ht="15" customHeight="1" thickBot="1">
      <c r="C403" s="306" t="s">
        <v>940</v>
      </c>
      <c r="D403" s="369"/>
      <c r="E403" s="415"/>
      <c r="F403" s="418"/>
      <c r="G403" s="421"/>
      <c r="H403" s="381"/>
      <c r="I403" s="384"/>
      <c r="J403" s="384"/>
      <c r="K403" s="387"/>
      <c r="L403" s="390"/>
      <c r="M403" s="393"/>
      <c r="N403" s="279" t="s">
        <v>378</v>
      </c>
      <c r="O403" s="211"/>
      <c r="P403" s="363" t="s">
        <v>282</v>
      </c>
      <c r="Q403" s="363"/>
      <c r="R403" s="170"/>
      <c r="S403" s="170"/>
      <c r="T403" s="165"/>
      <c r="U403" s="165"/>
      <c r="V403" s="165"/>
      <c r="W403" s="165"/>
      <c r="X403" s="165"/>
      <c r="Y403" s="165"/>
      <c r="Z403" s="165"/>
      <c r="AA403" s="165"/>
      <c r="AB403" s="165"/>
      <c r="AC403" s="165"/>
      <c r="AD403" s="165"/>
      <c r="AE403" s="165"/>
      <c r="AF403" s="165"/>
      <c r="AG403" s="165"/>
      <c r="AH403" s="165"/>
      <c r="AI403" s="165"/>
      <c r="AJ403" s="165"/>
      <c r="AK403" s="165"/>
      <c r="AL403" s="165"/>
      <c r="AM403" s="165"/>
      <c r="AN403" s="165"/>
      <c r="AO403" s="165"/>
      <c r="AP403" s="165"/>
      <c r="AQ403" s="165"/>
      <c r="AR403" s="165"/>
      <c r="AS403" s="165"/>
      <c r="AT403" s="165"/>
      <c r="AU403" s="165"/>
      <c r="AV403" s="165"/>
      <c r="AW403" s="165"/>
      <c r="AX403" s="165"/>
      <c r="AY403" s="165"/>
      <c r="AZ403" s="165"/>
      <c r="BA403" s="165"/>
      <c r="BB403" s="165"/>
      <c r="BC403" s="165"/>
      <c r="BD403" s="165"/>
      <c r="BE403" s="165"/>
      <c r="BF403" s="165"/>
      <c r="BG403" s="165"/>
      <c r="BH403" s="165"/>
      <c r="BI403" s="165"/>
      <c r="BJ403" s="165"/>
      <c r="BK403" s="165"/>
      <c r="BL403" s="165"/>
      <c r="BM403" s="165"/>
      <c r="BN403" s="166"/>
      <c r="BO403" s="250"/>
      <c r="BP403" s="249"/>
      <c r="BQ403" s="249"/>
      <c r="BR403" s="249"/>
      <c r="BS403" s="249"/>
      <c r="BT403" s="249"/>
      <c r="BU403" s="249"/>
      <c r="BY403" s="249"/>
    </row>
    <row r="404" spans="3:78" ht="11.25" customHeight="1">
      <c r="C404" s="97"/>
      <c r="D404" s="367">
        <v>23</v>
      </c>
      <c r="E404" s="413" t="s">
        <v>199</v>
      </c>
      <c r="F404" s="416" t="s">
        <v>210</v>
      </c>
      <c r="G404" s="419" t="s">
        <v>989</v>
      </c>
      <c r="H404" s="422" t="s">
        <v>825</v>
      </c>
      <c r="I404" s="422" t="s">
        <v>825</v>
      </c>
      <c r="J404" s="422" t="s">
        <v>766</v>
      </c>
      <c r="K404" s="385">
        <v>1</v>
      </c>
      <c r="L404" s="423">
        <v>2019</v>
      </c>
      <c r="M404" s="391">
        <v>0</v>
      </c>
      <c r="N404" s="162"/>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c r="AU404" s="160"/>
      <c r="AV404" s="160"/>
      <c r="AW404" s="160"/>
      <c r="AX404" s="160"/>
      <c r="AY404" s="160"/>
      <c r="AZ404" s="160"/>
      <c r="BA404" s="160"/>
      <c r="BB404" s="160"/>
      <c r="BC404" s="160"/>
      <c r="BD404" s="160"/>
      <c r="BE404" s="160"/>
      <c r="BF404" s="160"/>
      <c r="BG404" s="160"/>
      <c r="BH404" s="160"/>
      <c r="BI404" s="160"/>
      <c r="BJ404" s="160"/>
      <c r="BK404" s="160"/>
      <c r="BL404" s="160"/>
      <c r="BM404" s="160"/>
      <c r="BN404" s="161"/>
      <c r="BO404" s="250"/>
      <c r="BP404" s="249"/>
      <c r="BQ404" s="249"/>
      <c r="BR404" s="249"/>
      <c r="BS404" s="249"/>
      <c r="BT404" s="249"/>
      <c r="BU404" s="249"/>
      <c r="BY404" s="249"/>
    </row>
    <row r="405" spans="3:78" ht="11.25" customHeight="1">
      <c r="C405" s="305"/>
      <c r="D405" s="368"/>
      <c r="E405" s="414"/>
      <c r="F405" s="417"/>
      <c r="G405" s="420"/>
      <c r="H405" s="380"/>
      <c r="I405" s="383"/>
      <c r="J405" s="383"/>
      <c r="K405" s="386"/>
      <c r="L405" s="389"/>
      <c r="M405" s="392"/>
      <c r="N405" s="394"/>
      <c r="O405" s="397">
        <v>1</v>
      </c>
      <c r="P405" s="410" t="s">
        <v>966</v>
      </c>
      <c r="Q405" s="409"/>
      <c r="R405" s="364"/>
      <c r="S405" s="364"/>
      <c r="T405" s="364"/>
      <c r="U405" s="364"/>
      <c r="V405" s="364"/>
      <c r="W405" s="364"/>
      <c r="X405" s="364"/>
      <c r="Y405" s="364"/>
      <c r="Z405" s="364"/>
      <c r="AA405" s="364"/>
      <c r="AB405" s="364"/>
      <c r="AC405" s="364"/>
      <c r="AD405" s="364"/>
      <c r="AE405" s="208"/>
      <c r="AF405" s="219"/>
      <c r="AG405" s="218"/>
      <c r="AH405" s="218"/>
      <c r="AI405" s="218"/>
      <c r="AJ405" s="218"/>
      <c r="AK405" s="218"/>
      <c r="AL405" s="218"/>
      <c r="AM405" s="218"/>
      <c r="AN405" s="218"/>
      <c r="AO405" s="218"/>
      <c r="AP405" s="163"/>
      <c r="AQ405" s="163"/>
      <c r="AR405" s="163"/>
      <c r="AS405" s="163"/>
      <c r="AT405" s="163"/>
      <c r="AU405" s="163"/>
      <c r="AV405" s="163"/>
      <c r="AW405" s="163"/>
      <c r="AX405" s="163"/>
      <c r="AY405" s="163"/>
      <c r="AZ405" s="163"/>
      <c r="BA405" s="163"/>
      <c r="BB405" s="163"/>
      <c r="BC405" s="163"/>
      <c r="BD405" s="163"/>
      <c r="BE405" s="163"/>
      <c r="BF405" s="163"/>
      <c r="BG405" s="163"/>
      <c r="BH405" s="163"/>
      <c r="BI405" s="163"/>
      <c r="BJ405" s="163"/>
      <c r="BK405" s="163"/>
      <c r="BL405" s="163"/>
      <c r="BM405" s="163"/>
      <c r="BN405" s="164"/>
      <c r="BO405" s="250"/>
      <c r="BP405" s="362"/>
      <c r="BQ405" s="362"/>
      <c r="BR405" s="362"/>
      <c r="BS405" s="249"/>
      <c r="BT405" s="362"/>
      <c r="BU405" s="362"/>
      <c r="BV405" s="362"/>
      <c r="BW405" s="362"/>
      <c r="BX405" s="362"/>
      <c r="BY405" s="249"/>
    </row>
    <row r="406" spans="3:78" ht="79.5" customHeight="1">
      <c r="C406" s="305"/>
      <c r="D406" s="368"/>
      <c r="E406" s="414"/>
      <c r="F406" s="417"/>
      <c r="G406" s="420"/>
      <c r="H406" s="380"/>
      <c r="I406" s="383"/>
      <c r="J406" s="383"/>
      <c r="K406" s="386"/>
      <c r="L406" s="389"/>
      <c r="M406" s="392"/>
      <c r="N406" s="395"/>
      <c r="O406" s="398"/>
      <c r="P406" s="411"/>
      <c r="Q406" s="404"/>
      <c r="R406" s="365"/>
      <c r="S406" s="365"/>
      <c r="T406" s="365"/>
      <c r="U406" s="365"/>
      <c r="V406" s="365"/>
      <c r="W406" s="365"/>
      <c r="X406" s="365"/>
      <c r="Y406" s="365"/>
      <c r="Z406" s="365"/>
      <c r="AA406" s="365"/>
      <c r="AB406" s="365"/>
      <c r="AC406" s="365"/>
      <c r="AD406" s="365"/>
      <c r="AE406" s="192"/>
      <c r="AF406" s="216" t="s">
        <v>268</v>
      </c>
      <c r="AG406" s="297" t="s">
        <v>240</v>
      </c>
      <c r="AH406" s="298" t="s">
        <v>18</v>
      </c>
      <c r="AI406" s="317" t="s">
        <v>815</v>
      </c>
      <c r="AJ406" s="220" t="s">
        <v>530</v>
      </c>
      <c r="AK406" s="220" t="s">
        <v>816</v>
      </c>
      <c r="AL406" s="220" t="s">
        <v>817</v>
      </c>
      <c r="AM406" s="220" t="s">
        <v>818</v>
      </c>
      <c r="AN406" s="220" t="s">
        <v>819</v>
      </c>
      <c r="AO406" s="220" t="s">
        <v>820</v>
      </c>
      <c r="AP406" s="171" t="s">
        <v>19</v>
      </c>
      <c r="AQ406" s="194">
        <f>SUM(AT406,AW406,AZ406,BC406,BF406,BI406,BL406)</f>
        <v>686.27</v>
      </c>
      <c r="AR406" s="196">
        <f>SUM(AT406,AX406,BA406,BD406,BG406,BJ406,BM406)</f>
        <v>686.27</v>
      </c>
      <c r="AS406" s="194">
        <f>AQ406-AR406</f>
        <v>0</v>
      </c>
      <c r="AT406" s="315">
        <v>686.27</v>
      </c>
      <c r="AU406" s="158">
        <v>0</v>
      </c>
      <c r="AV406" s="313"/>
      <c r="AW406" s="311">
        <v>0</v>
      </c>
      <c r="AX406" s="313">
        <v>0</v>
      </c>
      <c r="AY406" s="198"/>
      <c r="AZ406" s="315">
        <v>0</v>
      </c>
      <c r="BA406" s="313">
        <v>0</v>
      </c>
      <c r="BB406" s="198"/>
      <c r="BC406" s="311">
        <v>0</v>
      </c>
      <c r="BD406" s="313">
        <v>0</v>
      </c>
      <c r="BE406" s="198"/>
      <c r="BF406" s="311">
        <v>0</v>
      </c>
      <c r="BG406" s="313">
        <v>0</v>
      </c>
      <c r="BH406" s="198"/>
      <c r="BI406" s="311">
        <v>0</v>
      </c>
      <c r="BJ406" s="313">
        <v>0</v>
      </c>
      <c r="BK406" s="198"/>
      <c r="BL406" s="311"/>
      <c r="BM406" s="313"/>
      <c r="BN406" s="194"/>
      <c r="BO406" s="250">
        <v>0</v>
      </c>
      <c r="BP406" s="362"/>
      <c r="BQ406" s="362"/>
      <c r="BR406" s="362"/>
      <c r="BS406" s="248" t="str">
        <f>AG406 &amp; BO406</f>
        <v>Прибыль направляемая на инвестиции0</v>
      </c>
      <c r="BT406" s="362"/>
      <c r="BU406" s="362"/>
      <c r="BV406" s="362"/>
      <c r="BW406" s="362"/>
      <c r="BX406" s="362"/>
      <c r="BY406" s="248" t="str">
        <f>AG406&amp;AH406</f>
        <v>Прибыль направляемая на инвестициида</v>
      </c>
      <c r="BZ406" s="249">
        <v>0</v>
      </c>
    </row>
    <row r="407" spans="3:78" ht="15" customHeight="1">
      <c r="C407" s="305" t="s">
        <v>941</v>
      </c>
      <c r="D407" s="368"/>
      <c r="E407" s="414"/>
      <c r="F407" s="417"/>
      <c r="G407" s="420"/>
      <c r="H407" s="380"/>
      <c r="I407" s="383"/>
      <c r="J407" s="383"/>
      <c r="K407" s="386"/>
      <c r="L407" s="389"/>
      <c r="M407" s="392"/>
      <c r="N407" s="396"/>
      <c r="O407" s="399"/>
      <c r="P407" s="412"/>
      <c r="Q407" s="405"/>
      <c r="R407" s="366"/>
      <c r="S407" s="366"/>
      <c r="T407" s="366"/>
      <c r="U407" s="366"/>
      <c r="V407" s="366"/>
      <c r="W407" s="366"/>
      <c r="X407" s="366"/>
      <c r="Y407" s="366"/>
      <c r="Z407" s="366"/>
      <c r="AA407" s="366"/>
      <c r="AB407" s="366"/>
      <c r="AC407" s="366"/>
      <c r="AD407" s="366"/>
      <c r="AE407" s="278" t="s">
        <v>377</v>
      </c>
      <c r="AF407" s="202"/>
      <c r="AG407" s="222" t="s">
        <v>24</v>
      </c>
      <c r="AH407" s="222"/>
      <c r="AI407" s="222"/>
      <c r="AJ407" s="222"/>
      <c r="AK407" s="222"/>
      <c r="AL407" s="222"/>
      <c r="AM407" s="222"/>
      <c r="AN407" s="222"/>
      <c r="AO407" s="222"/>
      <c r="AP407" s="167"/>
      <c r="AQ407" s="168"/>
      <c r="AR407" s="168"/>
      <c r="AS407" s="168"/>
      <c r="AT407" s="168"/>
      <c r="AU407" s="168"/>
      <c r="AV407" s="168"/>
      <c r="AW407" s="168"/>
      <c r="AX407" s="168"/>
      <c r="AY407" s="168"/>
      <c r="AZ407" s="168"/>
      <c r="BA407" s="168"/>
      <c r="BB407" s="168"/>
      <c r="BC407" s="168"/>
      <c r="BD407" s="168"/>
      <c r="BE407" s="168"/>
      <c r="BF407" s="168"/>
      <c r="BG407" s="168"/>
      <c r="BH407" s="168"/>
      <c r="BI407" s="168"/>
      <c r="BJ407" s="168"/>
      <c r="BK407" s="168"/>
      <c r="BL407" s="168"/>
      <c r="BM407" s="168"/>
      <c r="BN407" s="169"/>
      <c r="BO407" s="250"/>
      <c r="BP407" s="362"/>
      <c r="BQ407" s="362"/>
      <c r="BR407" s="362"/>
      <c r="BS407" s="249"/>
      <c r="BT407" s="362"/>
      <c r="BU407" s="362"/>
      <c r="BV407" s="362"/>
      <c r="BW407" s="362"/>
      <c r="BX407" s="362"/>
      <c r="BY407" s="249"/>
    </row>
    <row r="408" spans="3:78" ht="15" customHeight="1" thickBot="1">
      <c r="C408" s="306" t="s">
        <v>940</v>
      </c>
      <c r="D408" s="369"/>
      <c r="E408" s="415"/>
      <c r="F408" s="418"/>
      <c r="G408" s="421"/>
      <c r="H408" s="381"/>
      <c r="I408" s="384"/>
      <c r="J408" s="384"/>
      <c r="K408" s="387"/>
      <c r="L408" s="390"/>
      <c r="M408" s="393"/>
      <c r="N408" s="279" t="s">
        <v>378</v>
      </c>
      <c r="O408" s="211"/>
      <c r="P408" s="363" t="s">
        <v>282</v>
      </c>
      <c r="Q408" s="363"/>
      <c r="R408" s="170"/>
      <c r="S408" s="170"/>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c r="AS408" s="165"/>
      <c r="AT408" s="165"/>
      <c r="AU408" s="165"/>
      <c r="AV408" s="165"/>
      <c r="AW408" s="165"/>
      <c r="AX408" s="165"/>
      <c r="AY408" s="165"/>
      <c r="AZ408" s="165"/>
      <c r="BA408" s="165"/>
      <c r="BB408" s="165"/>
      <c r="BC408" s="165"/>
      <c r="BD408" s="165"/>
      <c r="BE408" s="165"/>
      <c r="BF408" s="165"/>
      <c r="BG408" s="165"/>
      <c r="BH408" s="165"/>
      <c r="BI408" s="165"/>
      <c r="BJ408" s="165"/>
      <c r="BK408" s="165"/>
      <c r="BL408" s="165"/>
      <c r="BM408" s="165"/>
      <c r="BN408" s="166"/>
      <c r="BO408" s="250"/>
      <c r="BP408" s="249"/>
      <c r="BQ408" s="249"/>
      <c r="BR408" s="249"/>
      <c r="BS408" s="249"/>
      <c r="BT408" s="249"/>
      <c r="BU408" s="249"/>
      <c r="BY408" s="249"/>
    </row>
    <row r="409" spans="3:78" ht="11.25" customHeight="1">
      <c r="C409" s="97"/>
      <c r="D409" s="367">
        <v>24</v>
      </c>
      <c r="E409" s="413" t="s">
        <v>199</v>
      </c>
      <c r="F409" s="416" t="s">
        <v>210</v>
      </c>
      <c r="G409" s="419" t="s">
        <v>990</v>
      </c>
      <c r="H409" s="422" t="s">
        <v>825</v>
      </c>
      <c r="I409" s="422" t="s">
        <v>825</v>
      </c>
      <c r="J409" s="422" t="s">
        <v>766</v>
      </c>
      <c r="K409" s="385">
        <v>1</v>
      </c>
      <c r="L409" s="423">
        <v>2019</v>
      </c>
      <c r="M409" s="391">
        <v>0</v>
      </c>
      <c r="N409" s="162"/>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c r="AU409" s="160"/>
      <c r="AV409" s="160"/>
      <c r="AW409" s="160"/>
      <c r="AX409" s="160"/>
      <c r="AY409" s="160"/>
      <c r="AZ409" s="160"/>
      <c r="BA409" s="160"/>
      <c r="BB409" s="160"/>
      <c r="BC409" s="160"/>
      <c r="BD409" s="160"/>
      <c r="BE409" s="160"/>
      <c r="BF409" s="160"/>
      <c r="BG409" s="160"/>
      <c r="BH409" s="160"/>
      <c r="BI409" s="160"/>
      <c r="BJ409" s="160"/>
      <c r="BK409" s="160"/>
      <c r="BL409" s="160"/>
      <c r="BM409" s="160"/>
      <c r="BN409" s="161"/>
      <c r="BO409" s="250"/>
      <c r="BP409" s="249"/>
      <c r="BQ409" s="249"/>
      <c r="BR409" s="249"/>
      <c r="BS409" s="249"/>
      <c r="BT409" s="249"/>
      <c r="BU409" s="249"/>
      <c r="BY409" s="249"/>
    </row>
    <row r="410" spans="3:78" ht="11.25" customHeight="1">
      <c r="C410" s="305"/>
      <c r="D410" s="368"/>
      <c r="E410" s="414"/>
      <c r="F410" s="417"/>
      <c r="G410" s="420"/>
      <c r="H410" s="380"/>
      <c r="I410" s="383"/>
      <c r="J410" s="383"/>
      <c r="K410" s="386"/>
      <c r="L410" s="389"/>
      <c r="M410" s="392"/>
      <c r="N410" s="394"/>
      <c r="O410" s="397">
        <v>1</v>
      </c>
      <c r="P410" s="410" t="s">
        <v>966</v>
      </c>
      <c r="Q410" s="409"/>
      <c r="R410" s="364"/>
      <c r="S410" s="364"/>
      <c r="T410" s="364"/>
      <c r="U410" s="364"/>
      <c r="V410" s="364"/>
      <c r="W410" s="364"/>
      <c r="X410" s="364"/>
      <c r="Y410" s="364"/>
      <c r="Z410" s="364"/>
      <c r="AA410" s="364"/>
      <c r="AB410" s="364"/>
      <c r="AC410" s="364"/>
      <c r="AD410" s="364"/>
      <c r="AE410" s="208"/>
      <c r="AF410" s="219"/>
      <c r="AG410" s="218"/>
      <c r="AH410" s="218"/>
      <c r="AI410" s="218"/>
      <c r="AJ410" s="218"/>
      <c r="AK410" s="218"/>
      <c r="AL410" s="218"/>
      <c r="AM410" s="218"/>
      <c r="AN410" s="218"/>
      <c r="AO410" s="218"/>
      <c r="AP410" s="163"/>
      <c r="AQ410" s="163"/>
      <c r="AR410" s="163"/>
      <c r="AS410" s="163"/>
      <c r="AT410" s="163"/>
      <c r="AU410" s="163"/>
      <c r="AV410" s="163"/>
      <c r="AW410" s="163"/>
      <c r="AX410" s="163"/>
      <c r="AY410" s="163"/>
      <c r="AZ410" s="163"/>
      <c r="BA410" s="163"/>
      <c r="BB410" s="163"/>
      <c r="BC410" s="163"/>
      <c r="BD410" s="163"/>
      <c r="BE410" s="163"/>
      <c r="BF410" s="163"/>
      <c r="BG410" s="163"/>
      <c r="BH410" s="163"/>
      <c r="BI410" s="163"/>
      <c r="BJ410" s="163"/>
      <c r="BK410" s="163"/>
      <c r="BL410" s="163"/>
      <c r="BM410" s="163"/>
      <c r="BN410" s="164"/>
      <c r="BO410" s="250"/>
      <c r="BP410" s="362"/>
      <c r="BQ410" s="362"/>
      <c r="BR410" s="362"/>
      <c r="BS410" s="249"/>
      <c r="BT410" s="362"/>
      <c r="BU410" s="362"/>
      <c r="BV410" s="362"/>
      <c r="BW410" s="362"/>
      <c r="BX410" s="362"/>
      <c r="BY410" s="249"/>
    </row>
    <row r="411" spans="3:78" ht="63" customHeight="1">
      <c r="C411" s="305"/>
      <c r="D411" s="368"/>
      <c r="E411" s="414"/>
      <c r="F411" s="417"/>
      <c r="G411" s="420"/>
      <c r="H411" s="380"/>
      <c r="I411" s="383"/>
      <c r="J411" s="383"/>
      <c r="K411" s="386"/>
      <c r="L411" s="389"/>
      <c r="M411" s="392"/>
      <c r="N411" s="395"/>
      <c r="O411" s="398"/>
      <c r="P411" s="411"/>
      <c r="Q411" s="404"/>
      <c r="R411" s="365"/>
      <c r="S411" s="365"/>
      <c r="T411" s="365"/>
      <c r="U411" s="365"/>
      <c r="V411" s="365"/>
      <c r="W411" s="365"/>
      <c r="X411" s="365"/>
      <c r="Y411" s="365"/>
      <c r="Z411" s="365"/>
      <c r="AA411" s="365"/>
      <c r="AB411" s="365"/>
      <c r="AC411" s="365"/>
      <c r="AD411" s="365"/>
      <c r="AE411" s="192"/>
      <c r="AF411" s="216" t="s">
        <v>268</v>
      </c>
      <c r="AG411" s="297" t="s">
        <v>240</v>
      </c>
      <c r="AH411" s="298" t="s">
        <v>18</v>
      </c>
      <c r="AI411" s="317" t="s">
        <v>815</v>
      </c>
      <c r="AJ411" s="220" t="s">
        <v>530</v>
      </c>
      <c r="AK411" s="220" t="s">
        <v>816</v>
      </c>
      <c r="AL411" s="220" t="s">
        <v>817</v>
      </c>
      <c r="AM411" s="220" t="s">
        <v>818</v>
      </c>
      <c r="AN411" s="220" t="s">
        <v>819</v>
      </c>
      <c r="AO411" s="220" t="s">
        <v>820</v>
      </c>
      <c r="AP411" s="171" t="s">
        <v>19</v>
      </c>
      <c r="AQ411" s="194">
        <f>SUM(AT411,AW411,AZ411,BC411,BF411,BI411,BL411)</f>
        <v>562.66999999999996</v>
      </c>
      <c r="AR411" s="196">
        <f>SUM(AT411,AX411,BA411,BD411,BG411,BJ411,BM411)</f>
        <v>562.66999999999996</v>
      </c>
      <c r="AS411" s="194">
        <f>AQ411-AR411</f>
        <v>0</v>
      </c>
      <c r="AT411" s="315">
        <v>562.66999999999996</v>
      </c>
      <c r="AU411" s="158">
        <v>0</v>
      </c>
      <c r="AV411" s="313"/>
      <c r="AW411" s="311">
        <v>0</v>
      </c>
      <c r="AX411" s="313">
        <v>0</v>
      </c>
      <c r="AY411" s="198"/>
      <c r="AZ411" s="315">
        <v>0</v>
      </c>
      <c r="BA411" s="313">
        <v>0</v>
      </c>
      <c r="BB411" s="198"/>
      <c r="BC411" s="311">
        <v>0</v>
      </c>
      <c r="BD411" s="313">
        <v>0</v>
      </c>
      <c r="BE411" s="198"/>
      <c r="BF411" s="311">
        <v>0</v>
      </c>
      <c r="BG411" s="313">
        <v>0</v>
      </c>
      <c r="BH411" s="198"/>
      <c r="BI411" s="311">
        <v>0</v>
      </c>
      <c r="BJ411" s="313">
        <v>0</v>
      </c>
      <c r="BK411" s="198"/>
      <c r="BL411" s="311"/>
      <c r="BM411" s="313"/>
      <c r="BN411" s="194"/>
      <c r="BO411" s="250">
        <v>0</v>
      </c>
      <c r="BP411" s="362"/>
      <c r="BQ411" s="362"/>
      <c r="BR411" s="362"/>
      <c r="BS411" s="248" t="str">
        <f>AG411 &amp; BO411</f>
        <v>Прибыль направляемая на инвестиции0</v>
      </c>
      <c r="BT411" s="362"/>
      <c r="BU411" s="362"/>
      <c r="BV411" s="362"/>
      <c r="BW411" s="362"/>
      <c r="BX411" s="362"/>
      <c r="BY411" s="248" t="str">
        <f>AG411&amp;AH411</f>
        <v>Прибыль направляемая на инвестициида</v>
      </c>
      <c r="BZ411" s="249">
        <v>0</v>
      </c>
    </row>
    <row r="412" spans="3:78" ht="15" customHeight="1">
      <c r="C412" s="305" t="s">
        <v>941</v>
      </c>
      <c r="D412" s="368"/>
      <c r="E412" s="414"/>
      <c r="F412" s="417"/>
      <c r="G412" s="420"/>
      <c r="H412" s="380"/>
      <c r="I412" s="383"/>
      <c r="J412" s="383"/>
      <c r="K412" s="386"/>
      <c r="L412" s="389"/>
      <c r="M412" s="392"/>
      <c r="N412" s="396"/>
      <c r="O412" s="399"/>
      <c r="P412" s="412"/>
      <c r="Q412" s="405"/>
      <c r="R412" s="366"/>
      <c r="S412" s="366"/>
      <c r="T412" s="366"/>
      <c r="U412" s="366"/>
      <c r="V412" s="366"/>
      <c r="W412" s="366"/>
      <c r="X412" s="366"/>
      <c r="Y412" s="366"/>
      <c r="Z412" s="366"/>
      <c r="AA412" s="366"/>
      <c r="AB412" s="366"/>
      <c r="AC412" s="366"/>
      <c r="AD412" s="366"/>
      <c r="AE412" s="278" t="s">
        <v>377</v>
      </c>
      <c r="AF412" s="202"/>
      <c r="AG412" s="222" t="s">
        <v>24</v>
      </c>
      <c r="AH412" s="222"/>
      <c r="AI412" s="222"/>
      <c r="AJ412" s="222"/>
      <c r="AK412" s="222"/>
      <c r="AL412" s="222"/>
      <c r="AM412" s="222"/>
      <c r="AN412" s="222"/>
      <c r="AO412" s="222"/>
      <c r="AP412" s="167"/>
      <c r="AQ412" s="168"/>
      <c r="AR412" s="168"/>
      <c r="AS412" s="168"/>
      <c r="AT412" s="168"/>
      <c r="AU412" s="168"/>
      <c r="AV412" s="168"/>
      <c r="AW412" s="168"/>
      <c r="AX412" s="168"/>
      <c r="AY412" s="168"/>
      <c r="AZ412" s="168"/>
      <c r="BA412" s="168"/>
      <c r="BB412" s="168"/>
      <c r="BC412" s="168"/>
      <c r="BD412" s="168"/>
      <c r="BE412" s="168"/>
      <c r="BF412" s="168"/>
      <c r="BG412" s="168"/>
      <c r="BH412" s="168"/>
      <c r="BI412" s="168"/>
      <c r="BJ412" s="168"/>
      <c r="BK412" s="168"/>
      <c r="BL412" s="168"/>
      <c r="BM412" s="168"/>
      <c r="BN412" s="169"/>
      <c r="BO412" s="250"/>
      <c r="BP412" s="362"/>
      <c r="BQ412" s="362"/>
      <c r="BR412" s="362"/>
      <c r="BS412" s="249"/>
      <c r="BT412" s="362"/>
      <c r="BU412" s="362"/>
      <c r="BV412" s="362"/>
      <c r="BW412" s="362"/>
      <c r="BX412" s="362"/>
      <c r="BY412" s="249"/>
    </row>
    <row r="413" spans="3:78" ht="15" customHeight="1" thickBot="1">
      <c r="C413" s="306" t="s">
        <v>940</v>
      </c>
      <c r="D413" s="369"/>
      <c r="E413" s="415"/>
      <c r="F413" s="418"/>
      <c r="G413" s="421"/>
      <c r="H413" s="381"/>
      <c r="I413" s="384"/>
      <c r="J413" s="384"/>
      <c r="K413" s="387"/>
      <c r="L413" s="390"/>
      <c r="M413" s="393"/>
      <c r="N413" s="279" t="s">
        <v>378</v>
      </c>
      <c r="O413" s="211"/>
      <c r="P413" s="363" t="s">
        <v>282</v>
      </c>
      <c r="Q413" s="363"/>
      <c r="R413" s="170"/>
      <c r="S413" s="170"/>
      <c r="T413" s="165"/>
      <c r="U413" s="165"/>
      <c r="V413" s="165"/>
      <c r="W413" s="165"/>
      <c r="X413" s="165"/>
      <c r="Y413" s="165"/>
      <c r="Z413" s="165"/>
      <c r="AA413" s="165"/>
      <c r="AB413" s="165"/>
      <c r="AC413" s="165"/>
      <c r="AD413" s="165"/>
      <c r="AE413" s="165"/>
      <c r="AF413" s="165"/>
      <c r="AG413" s="165"/>
      <c r="AH413" s="165"/>
      <c r="AI413" s="165"/>
      <c r="AJ413" s="165"/>
      <c r="AK413" s="165"/>
      <c r="AL413" s="165"/>
      <c r="AM413" s="165"/>
      <c r="AN413" s="165"/>
      <c r="AO413" s="165"/>
      <c r="AP413" s="165"/>
      <c r="AQ413" s="165"/>
      <c r="AR413" s="165"/>
      <c r="AS413" s="165"/>
      <c r="AT413" s="165"/>
      <c r="AU413" s="165"/>
      <c r="AV413" s="165"/>
      <c r="AW413" s="165"/>
      <c r="AX413" s="165"/>
      <c r="AY413" s="165"/>
      <c r="AZ413" s="165"/>
      <c r="BA413" s="165"/>
      <c r="BB413" s="165"/>
      <c r="BC413" s="165"/>
      <c r="BD413" s="165"/>
      <c r="BE413" s="165"/>
      <c r="BF413" s="165"/>
      <c r="BG413" s="165"/>
      <c r="BH413" s="165"/>
      <c r="BI413" s="165"/>
      <c r="BJ413" s="165"/>
      <c r="BK413" s="165"/>
      <c r="BL413" s="165"/>
      <c r="BM413" s="165"/>
      <c r="BN413" s="166"/>
      <c r="BO413" s="250"/>
      <c r="BP413" s="249"/>
      <c r="BQ413" s="249"/>
      <c r="BR413" s="249"/>
      <c r="BS413" s="249"/>
      <c r="BT413" s="249"/>
      <c r="BU413" s="249"/>
      <c r="BY413" s="249"/>
    </row>
    <row r="414" spans="3:78" ht="11.25" customHeight="1">
      <c r="C414" s="97"/>
      <c r="D414" s="367">
        <v>25</v>
      </c>
      <c r="E414" s="413" t="s">
        <v>199</v>
      </c>
      <c r="F414" s="416" t="s">
        <v>210</v>
      </c>
      <c r="G414" s="419" t="s">
        <v>991</v>
      </c>
      <c r="H414" s="422" t="s">
        <v>825</v>
      </c>
      <c r="I414" s="422" t="s">
        <v>825</v>
      </c>
      <c r="J414" s="422" t="s">
        <v>766</v>
      </c>
      <c r="K414" s="385">
        <v>1</v>
      </c>
      <c r="L414" s="423">
        <v>2019</v>
      </c>
      <c r="M414" s="391">
        <v>0</v>
      </c>
      <c r="N414" s="162"/>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c r="AU414" s="160"/>
      <c r="AV414" s="160"/>
      <c r="AW414" s="160"/>
      <c r="AX414" s="160"/>
      <c r="AY414" s="160"/>
      <c r="AZ414" s="160"/>
      <c r="BA414" s="160"/>
      <c r="BB414" s="160"/>
      <c r="BC414" s="160"/>
      <c r="BD414" s="160"/>
      <c r="BE414" s="160"/>
      <c r="BF414" s="160"/>
      <c r="BG414" s="160"/>
      <c r="BH414" s="160"/>
      <c r="BI414" s="160"/>
      <c r="BJ414" s="160"/>
      <c r="BK414" s="160"/>
      <c r="BL414" s="160"/>
      <c r="BM414" s="160"/>
      <c r="BN414" s="161"/>
      <c r="BO414" s="250"/>
      <c r="BP414" s="249"/>
      <c r="BQ414" s="249"/>
      <c r="BR414" s="249"/>
      <c r="BS414" s="249"/>
      <c r="BT414" s="249"/>
      <c r="BU414" s="249"/>
      <c r="BY414" s="249"/>
    </row>
    <row r="415" spans="3:78" ht="11.25" customHeight="1">
      <c r="C415" s="305"/>
      <c r="D415" s="368"/>
      <c r="E415" s="414"/>
      <c r="F415" s="417"/>
      <c r="G415" s="420"/>
      <c r="H415" s="380"/>
      <c r="I415" s="383"/>
      <c r="J415" s="383"/>
      <c r="K415" s="386"/>
      <c r="L415" s="389"/>
      <c r="M415" s="392"/>
      <c r="N415" s="394"/>
      <c r="O415" s="397">
        <v>1</v>
      </c>
      <c r="P415" s="410" t="s">
        <v>966</v>
      </c>
      <c r="Q415" s="409"/>
      <c r="R415" s="364"/>
      <c r="S415" s="364"/>
      <c r="T415" s="364"/>
      <c r="U415" s="364"/>
      <c r="V415" s="364"/>
      <c r="W415" s="364"/>
      <c r="X415" s="364"/>
      <c r="Y415" s="364"/>
      <c r="Z415" s="364"/>
      <c r="AA415" s="364"/>
      <c r="AB415" s="364"/>
      <c r="AC415" s="364"/>
      <c r="AD415" s="364"/>
      <c r="AE415" s="208"/>
      <c r="AF415" s="219"/>
      <c r="AG415" s="218"/>
      <c r="AH415" s="218"/>
      <c r="AI415" s="218"/>
      <c r="AJ415" s="218"/>
      <c r="AK415" s="218"/>
      <c r="AL415" s="218"/>
      <c r="AM415" s="218"/>
      <c r="AN415" s="218"/>
      <c r="AO415" s="218"/>
      <c r="AP415" s="163"/>
      <c r="AQ415" s="163"/>
      <c r="AR415" s="163"/>
      <c r="AS415" s="163"/>
      <c r="AT415" s="163"/>
      <c r="AU415" s="163"/>
      <c r="AV415" s="163"/>
      <c r="AW415" s="163"/>
      <c r="AX415" s="163"/>
      <c r="AY415" s="163"/>
      <c r="AZ415" s="163"/>
      <c r="BA415" s="163"/>
      <c r="BB415" s="163"/>
      <c r="BC415" s="163"/>
      <c r="BD415" s="163"/>
      <c r="BE415" s="163"/>
      <c r="BF415" s="163"/>
      <c r="BG415" s="163"/>
      <c r="BH415" s="163"/>
      <c r="BI415" s="163"/>
      <c r="BJ415" s="163"/>
      <c r="BK415" s="163"/>
      <c r="BL415" s="163"/>
      <c r="BM415" s="163"/>
      <c r="BN415" s="164"/>
      <c r="BO415" s="250"/>
      <c r="BP415" s="362"/>
      <c r="BQ415" s="362"/>
      <c r="BR415" s="362"/>
      <c r="BS415" s="249"/>
      <c r="BT415" s="362"/>
      <c r="BU415" s="362"/>
      <c r="BV415" s="362"/>
      <c r="BW415" s="362"/>
      <c r="BX415" s="362"/>
      <c r="BY415" s="249"/>
    </row>
    <row r="416" spans="3:78" ht="55.5" customHeight="1">
      <c r="C416" s="305"/>
      <c r="D416" s="368"/>
      <c r="E416" s="414"/>
      <c r="F416" s="417"/>
      <c r="G416" s="420"/>
      <c r="H416" s="380"/>
      <c r="I416" s="383"/>
      <c r="J416" s="383"/>
      <c r="K416" s="386"/>
      <c r="L416" s="389"/>
      <c r="M416" s="392"/>
      <c r="N416" s="395"/>
      <c r="O416" s="398"/>
      <c r="P416" s="411"/>
      <c r="Q416" s="404"/>
      <c r="R416" s="365"/>
      <c r="S416" s="365"/>
      <c r="T416" s="365"/>
      <c r="U416" s="365"/>
      <c r="V416" s="365"/>
      <c r="W416" s="365"/>
      <c r="X416" s="365"/>
      <c r="Y416" s="365"/>
      <c r="Z416" s="365"/>
      <c r="AA416" s="365"/>
      <c r="AB416" s="365"/>
      <c r="AC416" s="365"/>
      <c r="AD416" s="365"/>
      <c r="AE416" s="192"/>
      <c r="AF416" s="216" t="s">
        <v>268</v>
      </c>
      <c r="AG416" s="297" t="s">
        <v>240</v>
      </c>
      <c r="AH416" s="298" t="s">
        <v>18</v>
      </c>
      <c r="AI416" s="317" t="s">
        <v>815</v>
      </c>
      <c r="AJ416" s="220" t="s">
        <v>530</v>
      </c>
      <c r="AK416" s="220" t="s">
        <v>816</v>
      </c>
      <c r="AL416" s="220" t="s">
        <v>817</v>
      </c>
      <c r="AM416" s="220" t="s">
        <v>818</v>
      </c>
      <c r="AN416" s="220" t="s">
        <v>819</v>
      </c>
      <c r="AO416" s="220" t="s">
        <v>820</v>
      </c>
      <c r="AP416" s="171" t="s">
        <v>19</v>
      </c>
      <c r="AQ416" s="194">
        <f>SUM(AT416,AW416,AZ416,BC416,BF416,BI416,BL416)</f>
        <v>562.66999999999996</v>
      </c>
      <c r="AR416" s="196">
        <f>SUM(AT416,AX416,BA416,BD416,BG416,BJ416,BM416)</f>
        <v>562.66999999999996</v>
      </c>
      <c r="AS416" s="194">
        <f>AQ416-AR416</f>
        <v>0</v>
      </c>
      <c r="AT416" s="315">
        <v>562.66999999999996</v>
      </c>
      <c r="AU416" s="158">
        <v>0</v>
      </c>
      <c r="AV416" s="313"/>
      <c r="AW416" s="311">
        <v>0</v>
      </c>
      <c r="AX416" s="313">
        <v>0</v>
      </c>
      <c r="AY416" s="198"/>
      <c r="AZ416" s="315">
        <v>0</v>
      </c>
      <c r="BA416" s="313">
        <v>0</v>
      </c>
      <c r="BB416" s="198"/>
      <c r="BC416" s="311">
        <v>0</v>
      </c>
      <c r="BD416" s="313">
        <v>0</v>
      </c>
      <c r="BE416" s="198"/>
      <c r="BF416" s="311">
        <v>0</v>
      </c>
      <c r="BG416" s="313">
        <v>0</v>
      </c>
      <c r="BH416" s="198"/>
      <c r="BI416" s="311">
        <v>0</v>
      </c>
      <c r="BJ416" s="313">
        <v>0</v>
      </c>
      <c r="BK416" s="198"/>
      <c r="BL416" s="311"/>
      <c r="BM416" s="313"/>
      <c r="BN416" s="194"/>
      <c r="BO416" s="250">
        <v>0</v>
      </c>
      <c r="BP416" s="362"/>
      <c r="BQ416" s="362"/>
      <c r="BR416" s="362"/>
      <c r="BS416" s="248" t="str">
        <f>AG416 &amp; BO416</f>
        <v>Прибыль направляемая на инвестиции0</v>
      </c>
      <c r="BT416" s="362"/>
      <c r="BU416" s="362"/>
      <c r="BV416" s="362"/>
      <c r="BW416" s="362"/>
      <c r="BX416" s="362"/>
      <c r="BY416" s="248" t="str">
        <f>AG416&amp;AH416</f>
        <v>Прибыль направляемая на инвестициида</v>
      </c>
      <c r="BZ416" s="249">
        <v>0</v>
      </c>
    </row>
    <row r="417" spans="3:78" ht="15" customHeight="1">
      <c r="C417" s="305" t="s">
        <v>941</v>
      </c>
      <c r="D417" s="368"/>
      <c r="E417" s="414"/>
      <c r="F417" s="417"/>
      <c r="G417" s="420"/>
      <c r="H417" s="380"/>
      <c r="I417" s="383"/>
      <c r="J417" s="383"/>
      <c r="K417" s="386"/>
      <c r="L417" s="389"/>
      <c r="M417" s="392"/>
      <c r="N417" s="396"/>
      <c r="O417" s="399"/>
      <c r="P417" s="412"/>
      <c r="Q417" s="405"/>
      <c r="R417" s="366"/>
      <c r="S417" s="366"/>
      <c r="T417" s="366"/>
      <c r="U417" s="366"/>
      <c r="V417" s="366"/>
      <c r="W417" s="366"/>
      <c r="X417" s="366"/>
      <c r="Y417" s="366"/>
      <c r="Z417" s="366"/>
      <c r="AA417" s="366"/>
      <c r="AB417" s="366"/>
      <c r="AC417" s="366"/>
      <c r="AD417" s="366"/>
      <c r="AE417" s="278" t="s">
        <v>377</v>
      </c>
      <c r="AF417" s="202"/>
      <c r="AG417" s="222" t="s">
        <v>24</v>
      </c>
      <c r="AH417" s="222"/>
      <c r="AI417" s="222"/>
      <c r="AJ417" s="222"/>
      <c r="AK417" s="222"/>
      <c r="AL417" s="222"/>
      <c r="AM417" s="222"/>
      <c r="AN417" s="222"/>
      <c r="AO417" s="222"/>
      <c r="AP417" s="167"/>
      <c r="AQ417" s="168"/>
      <c r="AR417" s="168"/>
      <c r="AS417" s="168"/>
      <c r="AT417" s="168"/>
      <c r="AU417" s="168"/>
      <c r="AV417" s="168"/>
      <c r="AW417" s="168"/>
      <c r="AX417" s="168"/>
      <c r="AY417" s="168"/>
      <c r="AZ417" s="168"/>
      <c r="BA417" s="168"/>
      <c r="BB417" s="168"/>
      <c r="BC417" s="168"/>
      <c r="BD417" s="168"/>
      <c r="BE417" s="168"/>
      <c r="BF417" s="168"/>
      <c r="BG417" s="168"/>
      <c r="BH417" s="168"/>
      <c r="BI417" s="168"/>
      <c r="BJ417" s="168"/>
      <c r="BK417" s="168"/>
      <c r="BL417" s="168"/>
      <c r="BM417" s="168"/>
      <c r="BN417" s="169"/>
      <c r="BO417" s="250"/>
      <c r="BP417" s="362"/>
      <c r="BQ417" s="362"/>
      <c r="BR417" s="362"/>
      <c r="BS417" s="249"/>
      <c r="BT417" s="362"/>
      <c r="BU417" s="362"/>
      <c r="BV417" s="362"/>
      <c r="BW417" s="362"/>
      <c r="BX417" s="362"/>
      <c r="BY417" s="249"/>
    </row>
    <row r="418" spans="3:78" ht="15" customHeight="1" thickBot="1">
      <c r="C418" s="306" t="s">
        <v>940</v>
      </c>
      <c r="D418" s="369"/>
      <c r="E418" s="415"/>
      <c r="F418" s="418"/>
      <c r="G418" s="421"/>
      <c r="H418" s="381"/>
      <c r="I418" s="384"/>
      <c r="J418" s="384"/>
      <c r="K418" s="387"/>
      <c r="L418" s="390"/>
      <c r="M418" s="393"/>
      <c r="N418" s="279" t="s">
        <v>378</v>
      </c>
      <c r="O418" s="211"/>
      <c r="P418" s="363" t="s">
        <v>282</v>
      </c>
      <c r="Q418" s="363"/>
      <c r="R418" s="170"/>
      <c r="S418" s="170"/>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c r="AO418" s="165"/>
      <c r="AP418" s="165"/>
      <c r="AQ418" s="165"/>
      <c r="AR418" s="165"/>
      <c r="AS418" s="165"/>
      <c r="AT418" s="165"/>
      <c r="AU418" s="165"/>
      <c r="AV418" s="165"/>
      <c r="AW418" s="165"/>
      <c r="AX418" s="165"/>
      <c r="AY418" s="165"/>
      <c r="AZ418" s="165"/>
      <c r="BA418" s="165"/>
      <c r="BB418" s="165"/>
      <c r="BC418" s="165"/>
      <c r="BD418" s="165"/>
      <c r="BE418" s="165"/>
      <c r="BF418" s="165"/>
      <c r="BG418" s="165"/>
      <c r="BH418" s="165"/>
      <c r="BI418" s="165"/>
      <c r="BJ418" s="165"/>
      <c r="BK418" s="165"/>
      <c r="BL418" s="165"/>
      <c r="BM418" s="165"/>
      <c r="BN418" s="166"/>
      <c r="BO418" s="250"/>
      <c r="BP418" s="249"/>
      <c r="BQ418" s="249"/>
      <c r="BR418" s="249"/>
      <c r="BS418" s="249"/>
      <c r="BT418" s="249"/>
      <c r="BU418" s="249"/>
      <c r="BY418" s="249"/>
    </row>
    <row r="419" spans="3:78" ht="11.25" customHeight="1">
      <c r="C419" s="97"/>
      <c r="D419" s="367">
        <v>26</v>
      </c>
      <c r="E419" s="413" t="s">
        <v>199</v>
      </c>
      <c r="F419" s="416" t="s">
        <v>210</v>
      </c>
      <c r="G419" s="419" t="s">
        <v>992</v>
      </c>
      <c r="H419" s="422" t="s">
        <v>825</v>
      </c>
      <c r="I419" s="422" t="s">
        <v>825</v>
      </c>
      <c r="J419" s="422" t="s">
        <v>766</v>
      </c>
      <c r="K419" s="385">
        <v>1</v>
      </c>
      <c r="L419" s="423">
        <v>2019</v>
      </c>
      <c r="M419" s="391">
        <v>0</v>
      </c>
      <c r="N419" s="162"/>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c r="AU419" s="160"/>
      <c r="AV419" s="160"/>
      <c r="AW419" s="160"/>
      <c r="AX419" s="160"/>
      <c r="AY419" s="160"/>
      <c r="AZ419" s="160"/>
      <c r="BA419" s="160"/>
      <c r="BB419" s="160"/>
      <c r="BC419" s="160"/>
      <c r="BD419" s="160"/>
      <c r="BE419" s="160"/>
      <c r="BF419" s="160"/>
      <c r="BG419" s="160"/>
      <c r="BH419" s="160"/>
      <c r="BI419" s="160"/>
      <c r="BJ419" s="160"/>
      <c r="BK419" s="160"/>
      <c r="BL419" s="160"/>
      <c r="BM419" s="160"/>
      <c r="BN419" s="161"/>
      <c r="BO419" s="250"/>
      <c r="BP419" s="249"/>
      <c r="BQ419" s="249"/>
      <c r="BR419" s="249"/>
      <c r="BS419" s="249"/>
      <c r="BT419" s="249"/>
      <c r="BU419" s="249"/>
      <c r="BY419" s="249"/>
    </row>
    <row r="420" spans="3:78" ht="11.25" customHeight="1">
      <c r="C420" s="305"/>
      <c r="D420" s="368"/>
      <c r="E420" s="414"/>
      <c r="F420" s="417"/>
      <c r="G420" s="420"/>
      <c r="H420" s="380"/>
      <c r="I420" s="383"/>
      <c r="J420" s="383"/>
      <c r="K420" s="386"/>
      <c r="L420" s="389"/>
      <c r="M420" s="392"/>
      <c r="N420" s="394"/>
      <c r="O420" s="397">
        <v>1</v>
      </c>
      <c r="P420" s="410" t="s">
        <v>966</v>
      </c>
      <c r="Q420" s="409"/>
      <c r="R420" s="364"/>
      <c r="S420" s="364"/>
      <c r="T420" s="364"/>
      <c r="U420" s="364"/>
      <c r="V420" s="364"/>
      <c r="W420" s="364"/>
      <c r="X420" s="364"/>
      <c r="Y420" s="364"/>
      <c r="Z420" s="364"/>
      <c r="AA420" s="364"/>
      <c r="AB420" s="364"/>
      <c r="AC420" s="364"/>
      <c r="AD420" s="364"/>
      <c r="AE420" s="208"/>
      <c r="AF420" s="219"/>
      <c r="AG420" s="218"/>
      <c r="AH420" s="218"/>
      <c r="AI420" s="218"/>
      <c r="AJ420" s="218"/>
      <c r="AK420" s="218"/>
      <c r="AL420" s="218"/>
      <c r="AM420" s="218"/>
      <c r="AN420" s="218"/>
      <c r="AO420" s="218"/>
      <c r="AP420" s="163"/>
      <c r="AQ420" s="163"/>
      <c r="AR420" s="163"/>
      <c r="AS420" s="163"/>
      <c r="AT420" s="163"/>
      <c r="AU420" s="163"/>
      <c r="AV420" s="163"/>
      <c r="AW420" s="163"/>
      <c r="AX420" s="163"/>
      <c r="AY420" s="163"/>
      <c r="AZ420" s="163"/>
      <c r="BA420" s="163"/>
      <c r="BB420" s="163"/>
      <c r="BC420" s="163"/>
      <c r="BD420" s="163"/>
      <c r="BE420" s="163"/>
      <c r="BF420" s="163"/>
      <c r="BG420" s="163"/>
      <c r="BH420" s="163"/>
      <c r="BI420" s="163"/>
      <c r="BJ420" s="163"/>
      <c r="BK420" s="163"/>
      <c r="BL420" s="163"/>
      <c r="BM420" s="163"/>
      <c r="BN420" s="164"/>
      <c r="BO420" s="250"/>
      <c r="BP420" s="362"/>
      <c r="BQ420" s="362"/>
      <c r="BR420" s="362"/>
      <c r="BS420" s="249"/>
      <c r="BT420" s="362"/>
      <c r="BU420" s="362"/>
      <c r="BV420" s="362"/>
      <c r="BW420" s="362"/>
      <c r="BX420" s="362"/>
      <c r="BY420" s="249"/>
    </row>
    <row r="421" spans="3:78" ht="45" customHeight="1">
      <c r="C421" s="305"/>
      <c r="D421" s="368"/>
      <c r="E421" s="414"/>
      <c r="F421" s="417"/>
      <c r="G421" s="420"/>
      <c r="H421" s="380"/>
      <c r="I421" s="383"/>
      <c r="J421" s="383"/>
      <c r="K421" s="386"/>
      <c r="L421" s="389"/>
      <c r="M421" s="392"/>
      <c r="N421" s="395"/>
      <c r="O421" s="398"/>
      <c r="P421" s="411"/>
      <c r="Q421" s="404"/>
      <c r="R421" s="365"/>
      <c r="S421" s="365"/>
      <c r="T421" s="365"/>
      <c r="U421" s="365"/>
      <c r="V421" s="365"/>
      <c r="W421" s="365"/>
      <c r="X421" s="365"/>
      <c r="Y421" s="365"/>
      <c r="Z421" s="365"/>
      <c r="AA421" s="365"/>
      <c r="AB421" s="365"/>
      <c r="AC421" s="365"/>
      <c r="AD421" s="365"/>
      <c r="AE421" s="192"/>
      <c r="AF421" s="216" t="s">
        <v>268</v>
      </c>
      <c r="AG421" s="297" t="s">
        <v>240</v>
      </c>
      <c r="AH421" s="298" t="s">
        <v>18</v>
      </c>
      <c r="AI421" s="317" t="s">
        <v>815</v>
      </c>
      <c r="AJ421" s="220" t="s">
        <v>530</v>
      </c>
      <c r="AK421" s="220" t="s">
        <v>816</v>
      </c>
      <c r="AL421" s="220" t="s">
        <v>817</v>
      </c>
      <c r="AM421" s="220" t="s">
        <v>818</v>
      </c>
      <c r="AN421" s="220" t="s">
        <v>819</v>
      </c>
      <c r="AO421" s="220" t="s">
        <v>820</v>
      </c>
      <c r="AP421" s="171" t="s">
        <v>19</v>
      </c>
      <c r="AQ421" s="194">
        <f>SUM(AT421,AW421,AZ421,BC421,BF421,BI421,BL421)</f>
        <v>667.75</v>
      </c>
      <c r="AR421" s="196">
        <f>SUM(AT421,AX421,BA421,BD421,BG421,BJ421,BM421)</f>
        <v>667.75</v>
      </c>
      <c r="AS421" s="194">
        <f>AQ421-AR421</f>
        <v>0</v>
      </c>
      <c r="AT421" s="315">
        <v>667.75</v>
      </c>
      <c r="AU421" s="158">
        <v>0</v>
      </c>
      <c r="AV421" s="313"/>
      <c r="AW421" s="311">
        <v>0</v>
      </c>
      <c r="AX421" s="313">
        <v>0</v>
      </c>
      <c r="AY421" s="198"/>
      <c r="AZ421" s="315">
        <v>0</v>
      </c>
      <c r="BA421" s="313">
        <v>0</v>
      </c>
      <c r="BB421" s="198"/>
      <c r="BC421" s="311">
        <v>0</v>
      </c>
      <c r="BD421" s="313">
        <v>0</v>
      </c>
      <c r="BE421" s="198"/>
      <c r="BF421" s="311">
        <v>0</v>
      </c>
      <c r="BG421" s="313">
        <v>0</v>
      </c>
      <c r="BH421" s="198"/>
      <c r="BI421" s="311">
        <v>0</v>
      </c>
      <c r="BJ421" s="313">
        <v>0</v>
      </c>
      <c r="BK421" s="198"/>
      <c r="BL421" s="311"/>
      <c r="BM421" s="313"/>
      <c r="BN421" s="194"/>
      <c r="BO421" s="250">
        <v>0</v>
      </c>
      <c r="BP421" s="362"/>
      <c r="BQ421" s="362"/>
      <c r="BR421" s="362"/>
      <c r="BS421" s="248" t="str">
        <f>AG421 &amp; BO421</f>
        <v>Прибыль направляемая на инвестиции0</v>
      </c>
      <c r="BT421" s="362"/>
      <c r="BU421" s="362"/>
      <c r="BV421" s="362"/>
      <c r="BW421" s="362"/>
      <c r="BX421" s="362"/>
      <c r="BY421" s="248" t="str">
        <f>AG421&amp;AH421</f>
        <v>Прибыль направляемая на инвестициида</v>
      </c>
      <c r="BZ421" s="249">
        <v>0</v>
      </c>
    </row>
    <row r="422" spans="3:78" ht="15" customHeight="1">
      <c r="C422" s="305" t="s">
        <v>941</v>
      </c>
      <c r="D422" s="368"/>
      <c r="E422" s="414"/>
      <c r="F422" s="417"/>
      <c r="G422" s="420"/>
      <c r="H422" s="380"/>
      <c r="I422" s="383"/>
      <c r="J422" s="383"/>
      <c r="K422" s="386"/>
      <c r="L422" s="389"/>
      <c r="M422" s="392"/>
      <c r="N422" s="396"/>
      <c r="O422" s="399"/>
      <c r="P422" s="412"/>
      <c r="Q422" s="405"/>
      <c r="R422" s="366"/>
      <c r="S422" s="366"/>
      <c r="T422" s="366"/>
      <c r="U422" s="366"/>
      <c r="V422" s="366"/>
      <c r="W422" s="366"/>
      <c r="X422" s="366"/>
      <c r="Y422" s="366"/>
      <c r="Z422" s="366"/>
      <c r="AA422" s="366"/>
      <c r="AB422" s="366"/>
      <c r="AC422" s="366"/>
      <c r="AD422" s="366"/>
      <c r="AE422" s="278" t="s">
        <v>377</v>
      </c>
      <c r="AF422" s="202"/>
      <c r="AG422" s="222" t="s">
        <v>24</v>
      </c>
      <c r="AH422" s="222"/>
      <c r="AI422" s="222"/>
      <c r="AJ422" s="222"/>
      <c r="AK422" s="222"/>
      <c r="AL422" s="222"/>
      <c r="AM422" s="222"/>
      <c r="AN422" s="222"/>
      <c r="AO422" s="222"/>
      <c r="AP422" s="167"/>
      <c r="AQ422" s="168"/>
      <c r="AR422" s="168"/>
      <c r="AS422" s="168"/>
      <c r="AT422" s="168"/>
      <c r="AU422" s="168"/>
      <c r="AV422" s="168"/>
      <c r="AW422" s="168"/>
      <c r="AX422" s="168"/>
      <c r="AY422" s="168"/>
      <c r="AZ422" s="168"/>
      <c r="BA422" s="168"/>
      <c r="BB422" s="168"/>
      <c r="BC422" s="168"/>
      <c r="BD422" s="168"/>
      <c r="BE422" s="168"/>
      <c r="BF422" s="168"/>
      <c r="BG422" s="168"/>
      <c r="BH422" s="168"/>
      <c r="BI422" s="168"/>
      <c r="BJ422" s="168"/>
      <c r="BK422" s="168"/>
      <c r="BL422" s="168"/>
      <c r="BM422" s="168"/>
      <c r="BN422" s="169"/>
      <c r="BO422" s="250"/>
      <c r="BP422" s="362"/>
      <c r="BQ422" s="362"/>
      <c r="BR422" s="362"/>
      <c r="BS422" s="249"/>
      <c r="BT422" s="362"/>
      <c r="BU422" s="362"/>
      <c r="BV422" s="362"/>
      <c r="BW422" s="362"/>
      <c r="BX422" s="362"/>
      <c r="BY422" s="249"/>
    </row>
    <row r="423" spans="3:78" ht="15" customHeight="1" thickBot="1">
      <c r="C423" s="306" t="s">
        <v>940</v>
      </c>
      <c r="D423" s="369"/>
      <c r="E423" s="415"/>
      <c r="F423" s="418"/>
      <c r="G423" s="421"/>
      <c r="H423" s="381"/>
      <c r="I423" s="384"/>
      <c r="J423" s="384"/>
      <c r="K423" s="387"/>
      <c r="L423" s="390"/>
      <c r="M423" s="393"/>
      <c r="N423" s="279" t="s">
        <v>378</v>
      </c>
      <c r="O423" s="211"/>
      <c r="P423" s="363" t="s">
        <v>282</v>
      </c>
      <c r="Q423" s="363"/>
      <c r="R423" s="170"/>
      <c r="S423" s="170"/>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c r="AQ423" s="165"/>
      <c r="AR423" s="165"/>
      <c r="AS423" s="165"/>
      <c r="AT423" s="165"/>
      <c r="AU423" s="165"/>
      <c r="AV423" s="165"/>
      <c r="AW423" s="165"/>
      <c r="AX423" s="165"/>
      <c r="AY423" s="165"/>
      <c r="AZ423" s="165"/>
      <c r="BA423" s="165"/>
      <c r="BB423" s="165"/>
      <c r="BC423" s="165"/>
      <c r="BD423" s="165"/>
      <c r="BE423" s="165"/>
      <c r="BF423" s="165"/>
      <c r="BG423" s="165"/>
      <c r="BH423" s="165"/>
      <c r="BI423" s="165"/>
      <c r="BJ423" s="165"/>
      <c r="BK423" s="165"/>
      <c r="BL423" s="165"/>
      <c r="BM423" s="165"/>
      <c r="BN423" s="166"/>
      <c r="BO423" s="250"/>
      <c r="BP423" s="249"/>
      <c r="BQ423" s="249"/>
      <c r="BR423" s="249"/>
      <c r="BS423" s="249"/>
      <c r="BT423" s="249"/>
      <c r="BU423" s="249"/>
      <c r="BY423" s="249"/>
    </row>
    <row r="424" spans="3:78" ht="11.25" customHeight="1">
      <c r="C424" s="97"/>
      <c r="D424" s="367">
        <v>27</v>
      </c>
      <c r="E424" s="413" t="s">
        <v>199</v>
      </c>
      <c r="F424" s="416" t="s">
        <v>210</v>
      </c>
      <c r="G424" s="419" t="s">
        <v>993</v>
      </c>
      <c r="H424" s="422" t="s">
        <v>825</v>
      </c>
      <c r="I424" s="422" t="s">
        <v>825</v>
      </c>
      <c r="J424" s="422" t="s">
        <v>766</v>
      </c>
      <c r="K424" s="385">
        <v>1</v>
      </c>
      <c r="L424" s="423">
        <v>2019</v>
      </c>
      <c r="M424" s="391">
        <v>0</v>
      </c>
      <c r="N424" s="162"/>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c r="AU424" s="160"/>
      <c r="AV424" s="160"/>
      <c r="AW424" s="160"/>
      <c r="AX424" s="160"/>
      <c r="AY424" s="160"/>
      <c r="AZ424" s="160"/>
      <c r="BA424" s="160"/>
      <c r="BB424" s="160"/>
      <c r="BC424" s="160"/>
      <c r="BD424" s="160"/>
      <c r="BE424" s="160"/>
      <c r="BF424" s="160"/>
      <c r="BG424" s="160"/>
      <c r="BH424" s="160"/>
      <c r="BI424" s="160"/>
      <c r="BJ424" s="160"/>
      <c r="BK424" s="160"/>
      <c r="BL424" s="160"/>
      <c r="BM424" s="160"/>
      <c r="BN424" s="161"/>
      <c r="BO424" s="250"/>
      <c r="BP424" s="249"/>
      <c r="BQ424" s="249"/>
      <c r="BR424" s="249"/>
      <c r="BS424" s="249"/>
      <c r="BT424" s="249"/>
      <c r="BU424" s="249"/>
      <c r="BY424" s="249"/>
    </row>
    <row r="425" spans="3:78" ht="11.25" customHeight="1">
      <c r="C425" s="305"/>
      <c r="D425" s="368"/>
      <c r="E425" s="414"/>
      <c r="F425" s="417"/>
      <c r="G425" s="420"/>
      <c r="H425" s="380"/>
      <c r="I425" s="383"/>
      <c r="J425" s="383"/>
      <c r="K425" s="386"/>
      <c r="L425" s="389"/>
      <c r="M425" s="392"/>
      <c r="N425" s="394"/>
      <c r="O425" s="397">
        <v>1</v>
      </c>
      <c r="P425" s="410" t="s">
        <v>966</v>
      </c>
      <c r="Q425" s="409"/>
      <c r="R425" s="364"/>
      <c r="S425" s="364"/>
      <c r="T425" s="364"/>
      <c r="U425" s="364"/>
      <c r="V425" s="364"/>
      <c r="W425" s="364"/>
      <c r="X425" s="364"/>
      <c r="Y425" s="364"/>
      <c r="Z425" s="364"/>
      <c r="AA425" s="364"/>
      <c r="AB425" s="364"/>
      <c r="AC425" s="364"/>
      <c r="AD425" s="364"/>
      <c r="AE425" s="208"/>
      <c r="AF425" s="219"/>
      <c r="AG425" s="218"/>
      <c r="AH425" s="218"/>
      <c r="AI425" s="218"/>
      <c r="AJ425" s="218"/>
      <c r="AK425" s="218"/>
      <c r="AL425" s="218"/>
      <c r="AM425" s="218"/>
      <c r="AN425" s="218"/>
      <c r="AO425" s="218"/>
      <c r="AP425" s="163"/>
      <c r="AQ425" s="163"/>
      <c r="AR425" s="163"/>
      <c r="AS425" s="163"/>
      <c r="AT425" s="163"/>
      <c r="AU425" s="163"/>
      <c r="AV425" s="163"/>
      <c r="AW425" s="163"/>
      <c r="AX425" s="163"/>
      <c r="AY425" s="163"/>
      <c r="AZ425" s="163"/>
      <c r="BA425" s="163"/>
      <c r="BB425" s="163"/>
      <c r="BC425" s="163"/>
      <c r="BD425" s="163"/>
      <c r="BE425" s="163"/>
      <c r="BF425" s="163"/>
      <c r="BG425" s="163"/>
      <c r="BH425" s="163"/>
      <c r="BI425" s="163"/>
      <c r="BJ425" s="163"/>
      <c r="BK425" s="163"/>
      <c r="BL425" s="163"/>
      <c r="BM425" s="163"/>
      <c r="BN425" s="164"/>
      <c r="BO425" s="250"/>
      <c r="BP425" s="362"/>
      <c r="BQ425" s="362"/>
      <c r="BR425" s="362"/>
      <c r="BS425" s="249"/>
      <c r="BT425" s="362"/>
      <c r="BU425" s="362"/>
      <c r="BV425" s="362"/>
      <c r="BW425" s="362"/>
      <c r="BX425" s="362"/>
      <c r="BY425" s="249"/>
    </row>
    <row r="426" spans="3:78" ht="55.5" customHeight="1">
      <c r="C426" s="305"/>
      <c r="D426" s="368"/>
      <c r="E426" s="414"/>
      <c r="F426" s="417"/>
      <c r="G426" s="420"/>
      <c r="H426" s="380"/>
      <c r="I426" s="383"/>
      <c r="J426" s="383"/>
      <c r="K426" s="386"/>
      <c r="L426" s="389"/>
      <c r="M426" s="392"/>
      <c r="N426" s="395"/>
      <c r="O426" s="398"/>
      <c r="P426" s="411"/>
      <c r="Q426" s="404"/>
      <c r="R426" s="365"/>
      <c r="S426" s="365"/>
      <c r="T426" s="365"/>
      <c r="U426" s="365"/>
      <c r="V426" s="365"/>
      <c r="W426" s="365"/>
      <c r="X426" s="365"/>
      <c r="Y426" s="365"/>
      <c r="Z426" s="365"/>
      <c r="AA426" s="365"/>
      <c r="AB426" s="365"/>
      <c r="AC426" s="365"/>
      <c r="AD426" s="365"/>
      <c r="AE426" s="192"/>
      <c r="AF426" s="216" t="s">
        <v>268</v>
      </c>
      <c r="AG426" s="297" t="s">
        <v>240</v>
      </c>
      <c r="AH426" s="298" t="s">
        <v>18</v>
      </c>
      <c r="AI426" s="317" t="s">
        <v>815</v>
      </c>
      <c r="AJ426" s="220" t="s">
        <v>530</v>
      </c>
      <c r="AK426" s="220" t="s">
        <v>816</v>
      </c>
      <c r="AL426" s="220" t="s">
        <v>817</v>
      </c>
      <c r="AM426" s="220" t="s">
        <v>818</v>
      </c>
      <c r="AN426" s="220" t="s">
        <v>819</v>
      </c>
      <c r="AO426" s="220" t="s">
        <v>820</v>
      </c>
      <c r="AP426" s="171" t="s">
        <v>19</v>
      </c>
      <c r="AQ426" s="194">
        <f>SUM(AT426,AW426,AZ426,BC426,BF426,BI426,BL426)</f>
        <v>686.27</v>
      </c>
      <c r="AR426" s="196">
        <f>SUM(AT426,AX426,BA426,BD426,BG426,BJ426,BM426)</f>
        <v>686.27</v>
      </c>
      <c r="AS426" s="194">
        <f>AQ426-AR426</f>
        <v>0</v>
      </c>
      <c r="AT426" s="315">
        <v>686.27</v>
      </c>
      <c r="AU426" s="158">
        <v>0</v>
      </c>
      <c r="AV426" s="313"/>
      <c r="AW426" s="311">
        <v>0</v>
      </c>
      <c r="AX426" s="313">
        <v>0</v>
      </c>
      <c r="AY426" s="198"/>
      <c r="AZ426" s="315">
        <v>0</v>
      </c>
      <c r="BA426" s="313">
        <v>0</v>
      </c>
      <c r="BB426" s="198"/>
      <c r="BC426" s="311">
        <v>0</v>
      </c>
      <c r="BD426" s="313">
        <v>0</v>
      </c>
      <c r="BE426" s="198"/>
      <c r="BF426" s="311">
        <v>0</v>
      </c>
      <c r="BG426" s="313">
        <v>0</v>
      </c>
      <c r="BH426" s="198"/>
      <c r="BI426" s="311">
        <v>0</v>
      </c>
      <c r="BJ426" s="313">
        <v>0</v>
      </c>
      <c r="BK426" s="198"/>
      <c r="BL426" s="311"/>
      <c r="BM426" s="313"/>
      <c r="BN426" s="194"/>
      <c r="BO426" s="250">
        <v>0</v>
      </c>
      <c r="BP426" s="362"/>
      <c r="BQ426" s="362"/>
      <c r="BR426" s="362"/>
      <c r="BS426" s="248" t="str">
        <f>AG426 &amp; BO426</f>
        <v>Прибыль направляемая на инвестиции0</v>
      </c>
      <c r="BT426" s="362"/>
      <c r="BU426" s="362"/>
      <c r="BV426" s="362"/>
      <c r="BW426" s="362"/>
      <c r="BX426" s="362"/>
      <c r="BY426" s="248" t="str">
        <f>AG426&amp;AH426</f>
        <v>Прибыль направляемая на инвестициида</v>
      </c>
      <c r="BZ426" s="249">
        <v>0</v>
      </c>
    </row>
    <row r="427" spans="3:78" ht="15" customHeight="1">
      <c r="C427" s="305" t="s">
        <v>941</v>
      </c>
      <c r="D427" s="368"/>
      <c r="E427" s="414"/>
      <c r="F427" s="417"/>
      <c r="G427" s="420"/>
      <c r="H427" s="380"/>
      <c r="I427" s="383"/>
      <c r="J427" s="383"/>
      <c r="K427" s="386"/>
      <c r="L427" s="389"/>
      <c r="M427" s="392"/>
      <c r="N427" s="396"/>
      <c r="O427" s="399"/>
      <c r="P427" s="412"/>
      <c r="Q427" s="405"/>
      <c r="R427" s="366"/>
      <c r="S427" s="366"/>
      <c r="T427" s="366"/>
      <c r="U427" s="366"/>
      <c r="V427" s="366"/>
      <c r="W427" s="366"/>
      <c r="X427" s="366"/>
      <c r="Y427" s="366"/>
      <c r="Z427" s="366"/>
      <c r="AA427" s="366"/>
      <c r="AB427" s="366"/>
      <c r="AC427" s="366"/>
      <c r="AD427" s="366"/>
      <c r="AE427" s="278" t="s">
        <v>377</v>
      </c>
      <c r="AF427" s="202"/>
      <c r="AG427" s="222" t="s">
        <v>24</v>
      </c>
      <c r="AH427" s="222"/>
      <c r="AI427" s="222"/>
      <c r="AJ427" s="222"/>
      <c r="AK427" s="222"/>
      <c r="AL427" s="222"/>
      <c r="AM427" s="222"/>
      <c r="AN427" s="222"/>
      <c r="AO427" s="222"/>
      <c r="AP427" s="167"/>
      <c r="AQ427" s="168"/>
      <c r="AR427" s="168"/>
      <c r="AS427" s="168"/>
      <c r="AT427" s="168"/>
      <c r="AU427" s="168"/>
      <c r="AV427" s="168"/>
      <c r="AW427" s="168"/>
      <c r="AX427" s="168"/>
      <c r="AY427" s="168"/>
      <c r="AZ427" s="168"/>
      <c r="BA427" s="168"/>
      <c r="BB427" s="168"/>
      <c r="BC427" s="168"/>
      <c r="BD427" s="168"/>
      <c r="BE427" s="168"/>
      <c r="BF427" s="168"/>
      <c r="BG427" s="168"/>
      <c r="BH427" s="168"/>
      <c r="BI427" s="168"/>
      <c r="BJ427" s="168"/>
      <c r="BK427" s="168"/>
      <c r="BL427" s="168"/>
      <c r="BM427" s="168"/>
      <c r="BN427" s="169"/>
      <c r="BO427" s="250"/>
      <c r="BP427" s="362"/>
      <c r="BQ427" s="362"/>
      <c r="BR427" s="362"/>
      <c r="BS427" s="249"/>
      <c r="BT427" s="362"/>
      <c r="BU427" s="362"/>
      <c r="BV427" s="362"/>
      <c r="BW427" s="362"/>
      <c r="BX427" s="362"/>
      <c r="BY427" s="249"/>
    </row>
    <row r="428" spans="3:78" ht="15" customHeight="1" thickBot="1">
      <c r="C428" s="306" t="s">
        <v>940</v>
      </c>
      <c r="D428" s="369"/>
      <c r="E428" s="415"/>
      <c r="F428" s="418"/>
      <c r="G428" s="421"/>
      <c r="H428" s="381"/>
      <c r="I428" s="384"/>
      <c r="J428" s="384"/>
      <c r="K428" s="387"/>
      <c r="L428" s="390"/>
      <c r="M428" s="393"/>
      <c r="N428" s="279" t="s">
        <v>378</v>
      </c>
      <c r="O428" s="211"/>
      <c r="P428" s="363" t="s">
        <v>282</v>
      </c>
      <c r="Q428" s="363"/>
      <c r="R428" s="170"/>
      <c r="S428" s="170"/>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5"/>
      <c r="AY428" s="165"/>
      <c r="AZ428" s="165"/>
      <c r="BA428" s="165"/>
      <c r="BB428" s="165"/>
      <c r="BC428" s="165"/>
      <c r="BD428" s="165"/>
      <c r="BE428" s="165"/>
      <c r="BF428" s="165"/>
      <c r="BG428" s="165"/>
      <c r="BH428" s="165"/>
      <c r="BI428" s="165"/>
      <c r="BJ428" s="165"/>
      <c r="BK428" s="165"/>
      <c r="BL428" s="165"/>
      <c r="BM428" s="165"/>
      <c r="BN428" s="166"/>
      <c r="BO428" s="250"/>
      <c r="BP428" s="249"/>
      <c r="BQ428" s="249"/>
      <c r="BR428" s="249"/>
      <c r="BS428" s="249"/>
      <c r="BT428" s="249"/>
      <c r="BU428" s="249"/>
      <c r="BY428" s="249"/>
    </row>
    <row r="429" spans="3:78" ht="11.25" customHeight="1">
      <c r="C429" s="97"/>
      <c r="D429" s="367">
        <v>28</v>
      </c>
      <c r="E429" s="413" t="s">
        <v>199</v>
      </c>
      <c r="F429" s="416" t="s">
        <v>210</v>
      </c>
      <c r="G429" s="419" t="s">
        <v>994</v>
      </c>
      <c r="H429" s="422" t="s">
        <v>825</v>
      </c>
      <c r="I429" s="422" t="s">
        <v>825</v>
      </c>
      <c r="J429" s="422" t="s">
        <v>766</v>
      </c>
      <c r="K429" s="385">
        <v>1</v>
      </c>
      <c r="L429" s="423">
        <v>2019</v>
      </c>
      <c r="M429" s="391">
        <v>0</v>
      </c>
      <c r="N429" s="162"/>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0"/>
      <c r="AY429" s="160"/>
      <c r="AZ429" s="160"/>
      <c r="BA429" s="160"/>
      <c r="BB429" s="160"/>
      <c r="BC429" s="160"/>
      <c r="BD429" s="160"/>
      <c r="BE429" s="160"/>
      <c r="BF429" s="160"/>
      <c r="BG429" s="160"/>
      <c r="BH429" s="160"/>
      <c r="BI429" s="160"/>
      <c r="BJ429" s="160"/>
      <c r="BK429" s="160"/>
      <c r="BL429" s="160"/>
      <c r="BM429" s="160"/>
      <c r="BN429" s="161"/>
      <c r="BO429" s="250"/>
      <c r="BP429" s="249"/>
      <c r="BQ429" s="249"/>
      <c r="BR429" s="249"/>
      <c r="BS429" s="249"/>
      <c r="BT429" s="249"/>
      <c r="BU429" s="249"/>
      <c r="BY429" s="249"/>
    </row>
    <row r="430" spans="3:78" ht="11.25" customHeight="1">
      <c r="C430" s="305"/>
      <c r="D430" s="368"/>
      <c r="E430" s="414"/>
      <c r="F430" s="417"/>
      <c r="G430" s="420"/>
      <c r="H430" s="380"/>
      <c r="I430" s="383"/>
      <c r="J430" s="383"/>
      <c r="K430" s="386"/>
      <c r="L430" s="389"/>
      <c r="M430" s="392"/>
      <c r="N430" s="394"/>
      <c r="O430" s="397">
        <v>1</v>
      </c>
      <c r="P430" s="410" t="s">
        <v>966</v>
      </c>
      <c r="Q430" s="409"/>
      <c r="R430" s="364"/>
      <c r="S430" s="364"/>
      <c r="T430" s="364"/>
      <c r="U430" s="364"/>
      <c r="V430" s="364"/>
      <c r="W430" s="364"/>
      <c r="X430" s="364"/>
      <c r="Y430" s="364"/>
      <c r="Z430" s="364"/>
      <c r="AA430" s="364"/>
      <c r="AB430" s="364"/>
      <c r="AC430" s="364"/>
      <c r="AD430" s="364"/>
      <c r="AE430" s="208"/>
      <c r="AF430" s="219"/>
      <c r="AG430" s="218"/>
      <c r="AH430" s="218"/>
      <c r="AI430" s="218"/>
      <c r="AJ430" s="218"/>
      <c r="AK430" s="218"/>
      <c r="AL430" s="218"/>
      <c r="AM430" s="218"/>
      <c r="AN430" s="218"/>
      <c r="AO430" s="218"/>
      <c r="AP430" s="163"/>
      <c r="AQ430" s="163"/>
      <c r="AR430" s="163"/>
      <c r="AS430" s="163"/>
      <c r="AT430" s="163"/>
      <c r="AU430" s="163"/>
      <c r="AV430" s="163"/>
      <c r="AW430" s="163"/>
      <c r="AX430" s="163"/>
      <c r="AY430" s="163"/>
      <c r="AZ430" s="163"/>
      <c r="BA430" s="163"/>
      <c r="BB430" s="163"/>
      <c r="BC430" s="163"/>
      <c r="BD430" s="163"/>
      <c r="BE430" s="163"/>
      <c r="BF430" s="163"/>
      <c r="BG430" s="163"/>
      <c r="BH430" s="163"/>
      <c r="BI430" s="163"/>
      <c r="BJ430" s="163"/>
      <c r="BK430" s="163"/>
      <c r="BL430" s="163"/>
      <c r="BM430" s="163"/>
      <c r="BN430" s="164"/>
      <c r="BO430" s="250"/>
      <c r="BP430" s="362"/>
      <c r="BQ430" s="362"/>
      <c r="BR430" s="362"/>
      <c r="BS430" s="249"/>
      <c r="BT430" s="362"/>
      <c r="BU430" s="362"/>
      <c r="BV430" s="362"/>
      <c r="BW430" s="362"/>
      <c r="BX430" s="362"/>
      <c r="BY430" s="249"/>
    </row>
    <row r="431" spans="3:78" ht="45" customHeight="1">
      <c r="C431" s="305"/>
      <c r="D431" s="368"/>
      <c r="E431" s="414"/>
      <c r="F431" s="417"/>
      <c r="G431" s="420"/>
      <c r="H431" s="380"/>
      <c r="I431" s="383"/>
      <c r="J431" s="383"/>
      <c r="K431" s="386"/>
      <c r="L431" s="389"/>
      <c r="M431" s="392"/>
      <c r="N431" s="395"/>
      <c r="O431" s="398"/>
      <c r="P431" s="411"/>
      <c r="Q431" s="404"/>
      <c r="R431" s="365"/>
      <c r="S431" s="365"/>
      <c r="T431" s="365"/>
      <c r="U431" s="365"/>
      <c r="V431" s="365"/>
      <c r="W431" s="365"/>
      <c r="X431" s="365"/>
      <c r="Y431" s="365"/>
      <c r="Z431" s="365"/>
      <c r="AA431" s="365"/>
      <c r="AB431" s="365"/>
      <c r="AC431" s="365"/>
      <c r="AD431" s="365"/>
      <c r="AE431" s="192"/>
      <c r="AF431" s="216" t="s">
        <v>268</v>
      </c>
      <c r="AG431" s="297" t="s">
        <v>240</v>
      </c>
      <c r="AH431" s="298" t="s">
        <v>18</v>
      </c>
      <c r="AI431" s="317" t="s">
        <v>815</v>
      </c>
      <c r="AJ431" s="220" t="s">
        <v>530</v>
      </c>
      <c r="AK431" s="220" t="s">
        <v>816</v>
      </c>
      <c r="AL431" s="220" t="s">
        <v>817</v>
      </c>
      <c r="AM431" s="220" t="s">
        <v>818</v>
      </c>
      <c r="AN431" s="220" t="s">
        <v>819</v>
      </c>
      <c r="AO431" s="220" t="s">
        <v>820</v>
      </c>
      <c r="AP431" s="171" t="s">
        <v>19</v>
      </c>
      <c r="AQ431" s="194">
        <f>SUM(AT431,AW431,AZ431,BC431,BF431,BI431,BL431)</f>
        <v>623.54999999999995</v>
      </c>
      <c r="AR431" s="196">
        <f>SUM(AT431,AX431,BA431,BD431,BG431,BJ431,BM431)</f>
        <v>623.54999999999995</v>
      </c>
      <c r="AS431" s="194">
        <f>AQ431-AR431</f>
        <v>0</v>
      </c>
      <c r="AT431" s="315">
        <v>623.54999999999995</v>
      </c>
      <c r="AU431" s="158">
        <v>0</v>
      </c>
      <c r="AV431" s="313"/>
      <c r="AW431" s="311">
        <v>0</v>
      </c>
      <c r="AX431" s="313">
        <v>0</v>
      </c>
      <c r="AY431" s="198"/>
      <c r="AZ431" s="315">
        <v>0</v>
      </c>
      <c r="BA431" s="313">
        <v>0</v>
      </c>
      <c r="BB431" s="198"/>
      <c r="BC431" s="311">
        <v>0</v>
      </c>
      <c r="BD431" s="313">
        <v>0</v>
      </c>
      <c r="BE431" s="198"/>
      <c r="BF431" s="311">
        <v>0</v>
      </c>
      <c r="BG431" s="313">
        <v>0</v>
      </c>
      <c r="BH431" s="198"/>
      <c r="BI431" s="311">
        <v>0</v>
      </c>
      <c r="BJ431" s="313">
        <v>0</v>
      </c>
      <c r="BK431" s="198"/>
      <c r="BL431" s="311"/>
      <c r="BM431" s="313"/>
      <c r="BN431" s="194"/>
      <c r="BO431" s="250">
        <v>0</v>
      </c>
      <c r="BP431" s="362"/>
      <c r="BQ431" s="362"/>
      <c r="BR431" s="362"/>
      <c r="BS431" s="248" t="str">
        <f>AG431 &amp; BO431</f>
        <v>Прибыль направляемая на инвестиции0</v>
      </c>
      <c r="BT431" s="362"/>
      <c r="BU431" s="362"/>
      <c r="BV431" s="362"/>
      <c r="BW431" s="362"/>
      <c r="BX431" s="362"/>
      <c r="BY431" s="248" t="str">
        <f>AG431&amp;AH431</f>
        <v>Прибыль направляемая на инвестициида</v>
      </c>
      <c r="BZ431" s="249">
        <v>0</v>
      </c>
    </row>
    <row r="432" spans="3:78" ht="15" customHeight="1">
      <c r="C432" s="305" t="s">
        <v>941</v>
      </c>
      <c r="D432" s="368"/>
      <c r="E432" s="414"/>
      <c r="F432" s="417"/>
      <c r="G432" s="420"/>
      <c r="H432" s="380"/>
      <c r="I432" s="383"/>
      <c r="J432" s="383"/>
      <c r="K432" s="386"/>
      <c r="L432" s="389"/>
      <c r="M432" s="392"/>
      <c r="N432" s="396"/>
      <c r="O432" s="399"/>
      <c r="P432" s="412"/>
      <c r="Q432" s="405"/>
      <c r="R432" s="366"/>
      <c r="S432" s="366"/>
      <c r="T432" s="366"/>
      <c r="U432" s="366"/>
      <c r="V432" s="366"/>
      <c r="W432" s="366"/>
      <c r="X432" s="366"/>
      <c r="Y432" s="366"/>
      <c r="Z432" s="366"/>
      <c r="AA432" s="366"/>
      <c r="AB432" s="366"/>
      <c r="AC432" s="366"/>
      <c r="AD432" s="366"/>
      <c r="AE432" s="278" t="s">
        <v>377</v>
      </c>
      <c r="AF432" s="202"/>
      <c r="AG432" s="222" t="s">
        <v>24</v>
      </c>
      <c r="AH432" s="222"/>
      <c r="AI432" s="222"/>
      <c r="AJ432" s="222"/>
      <c r="AK432" s="222"/>
      <c r="AL432" s="222"/>
      <c r="AM432" s="222"/>
      <c r="AN432" s="222"/>
      <c r="AO432" s="222"/>
      <c r="AP432" s="167"/>
      <c r="AQ432" s="168"/>
      <c r="AR432" s="168"/>
      <c r="AS432" s="168"/>
      <c r="AT432" s="168"/>
      <c r="AU432" s="168"/>
      <c r="AV432" s="168"/>
      <c r="AW432" s="168"/>
      <c r="AX432" s="168"/>
      <c r="AY432" s="168"/>
      <c r="AZ432" s="168"/>
      <c r="BA432" s="168"/>
      <c r="BB432" s="168"/>
      <c r="BC432" s="168"/>
      <c r="BD432" s="168"/>
      <c r="BE432" s="168"/>
      <c r="BF432" s="168"/>
      <c r="BG432" s="168"/>
      <c r="BH432" s="168"/>
      <c r="BI432" s="168"/>
      <c r="BJ432" s="168"/>
      <c r="BK432" s="168"/>
      <c r="BL432" s="168"/>
      <c r="BM432" s="168"/>
      <c r="BN432" s="169"/>
      <c r="BO432" s="250"/>
      <c r="BP432" s="362"/>
      <c r="BQ432" s="362"/>
      <c r="BR432" s="362"/>
      <c r="BS432" s="249"/>
      <c r="BT432" s="362"/>
      <c r="BU432" s="362"/>
      <c r="BV432" s="362"/>
      <c r="BW432" s="362"/>
      <c r="BX432" s="362"/>
      <c r="BY432" s="249"/>
    </row>
    <row r="433" spans="3:78" ht="15" customHeight="1" thickBot="1">
      <c r="C433" s="306" t="s">
        <v>940</v>
      </c>
      <c r="D433" s="369"/>
      <c r="E433" s="415"/>
      <c r="F433" s="418"/>
      <c r="G433" s="421"/>
      <c r="H433" s="381"/>
      <c r="I433" s="384"/>
      <c r="J433" s="384"/>
      <c r="K433" s="387"/>
      <c r="L433" s="390"/>
      <c r="M433" s="393"/>
      <c r="N433" s="279" t="s">
        <v>378</v>
      </c>
      <c r="O433" s="211"/>
      <c r="P433" s="363" t="s">
        <v>282</v>
      </c>
      <c r="Q433" s="363"/>
      <c r="R433" s="170"/>
      <c r="S433" s="170"/>
      <c r="T433" s="165"/>
      <c r="U433" s="165"/>
      <c r="V433" s="165"/>
      <c r="W433" s="165"/>
      <c r="X433" s="165"/>
      <c r="Y433" s="165"/>
      <c r="Z433" s="165"/>
      <c r="AA433" s="165"/>
      <c r="AB433" s="165"/>
      <c r="AC433" s="165"/>
      <c r="AD433" s="165"/>
      <c r="AE433" s="165"/>
      <c r="AF433" s="165"/>
      <c r="AG433" s="165"/>
      <c r="AH433" s="165"/>
      <c r="AI433" s="165"/>
      <c r="AJ433" s="165"/>
      <c r="AK433" s="165"/>
      <c r="AL433" s="165"/>
      <c r="AM433" s="165"/>
      <c r="AN433" s="165"/>
      <c r="AO433" s="165"/>
      <c r="AP433" s="165"/>
      <c r="AQ433" s="165"/>
      <c r="AR433" s="165"/>
      <c r="AS433" s="165"/>
      <c r="AT433" s="165"/>
      <c r="AU433" s="165"/>
      <c r="AV433" s="165"/>
      <c r="AW433" s="165"/>
      <c r="AX433" s="165"/>
      <c r="AY433" s="165"/>
      <c r="AZ433" s="165"/>
      <c r="BA433" s="165"/>
      <c r="BB433" s="165"/>
      <c r="BC433" s="165"/>
      <c r="BD433" s="165"/>
      <c r="BE433" s="165"/>
      <c r="BF433" s="165"/>
      <c r="BG433" s="165"/>
      <c r="BH433" s="165"/>
      <c r="BI433" s="165"/>
      <c r="BJ433" s="165"/>
      <c r="BK433" s="165"/>
      <c r="BL433" s="165"/>
      <c r="BM433" s="165"/>
      <c r="BN433" s="166"/>
      <c r="BO433" s="250"/>
      <c r="BP433" s="249"/>
      <c r="BQ433" s="249"/>
      <c r="BR433" s="249"/>
      <c r="BS433" s="249"/>
      <c r="BT433" s="249"/>
      <c r="BU433" s="249"/>
      <c r="BY433" s="249"/>
    </row>
    <row r="434" spans="3:78" ht="11.25" customHeight="1">
      <c r="C434" s="97"/>
      <c r="D434" s="367">
        <v>29</v>
      </c>
      <c r="E434" s="413" t="s">
        <v>199</v>
      </c>
      <c r="F434" s="416" t="s">
        <v>210</v>
      </c>
      <c r="G434" s="419" t="s">
        <v>995</v>
      </c>
      <c r="H434" s="422" t="s">
        <v>825</v>
      </c>
      <c r="I434" s="422" t="s">
        <v>825</v>
      </c>
      <c r="J434" s="422" t="s">
        <v>766</v>
      </c>
      <c r="K434" s="385">
        <v>1</v>
      </c>
      <c r="L434" s="423">
        <v>2019</v>
      </c>
      <c r="M434" s="391">
        <v>0</v>
      </c>
      <c r="N434" s="162"/>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c r="AU434" s="160"/>
      <c r="AV434" s="160"/>
      <c r="AW434" s="160"/>
      <c r="AX434" s="160"/>
      <c r="AY434" s="160"/>
      <c r="AZ434" s="160"/>
      <c r="BA434" s="160"/>
      <c r="BB434" s="160"/>
      <c r="BC434" s="160"/>
      <c r="BD434" s="160"/>
      <c r="BE434" s="160"/>
      <c r="BF434" s="160"/>
      <c r="BG434" s="160"/>
      <c r="BH434" s="160"/>
      <c r="BI434" s="160"/>
      <c r="BJ434" s="160"/>
      <c r="BK434" s="160"/>
      <c r="BL434" s="160"/>
      <c r="BM434" s="160"/>
      <c r="BN434" s="161"/>
      <c r="BO434" s="250"/>
      <c r="BP434" s="249"/>
      <c r="BQ434" s="249"/>
      <c r="BR434" s="249"/>
      <c r="BS434" s="249"/>
      <c r="BT434" s="249"/>
      <c r="BU434" s="249"/>
      <c r="BY434" s="249"/>
    </row>
    <row r="435" spans="3:78" ht="11.25" customHeight="1">
      <c r="C435" s="305"/>
      <c r="D435" s="368"/>
      <c r="E435" s="414"/>
      <c r="F435" s="417"/>
      <c r="G435" s="420"/>
      <c r="H435" s="380"/>
      <c r="I435" s="383"/>
      <c r="J435" s="383"/>
      <c r="K435" s="386"/>
      <c r="L435" s="389"/>
      <c r="M435" s="392"/>
      <c r="N435" s="394"/>
      <c r="O435" s="397">
        <v>1</v>
      </c>
      <c r="P435" s="410" t="s">
        <v>966</v>
      </c>
      <c r="Q435" s="409"/>
      <c r="R435" s="364"/>
      <c r="S435" s="364"/>
      <c r="T435" s="364"/>
      <c r="U435" s="364"/>
      <c r="V435" s="364"/>
      <c r="W435" s="364"/>
      <c r="X435" s="364"/>
      <c r="Y435" s="364"/>
      <c r="Z435" s="364"/>
      <c r="AA435" s="364"/>
      <c r="AB435" s="364"/>
      <c r="AC435" s="364"/>
      <c r="AD435" s="364"/>
      <c r="AE435" s="208"/>
      <c r="AF435" s="219"/>
      <c r="AG435" s="218"/>
      <c r="AH435" s="218"/>
      <c r="AI435" s="218"/>
      <c r="AJ435" s="218"/>
      <c r="AK435" s="218"/>
      <c r="AL435" s="218"/>
      <c r="AM435" s="218"/>
      <c r="AN435" s="218"/>
      <c r="AO435" s="218"/>
      <c r="AP435" s="163"/>
      <c r="AQ435" s="163"/>
      <c r="AR435" s="163"/>
      <c r="AS435" s="163"/>
      <c r="AT435" s="163"/>
      <c r="AU435" s="163"/>
      <c r="AV435" s="163"/>
      <c r="AW435" s="163"/>
      <c r="AX435" s="163"/>
      <c r="AY435" s="163"/>
      <c r="AZ435" s="163"/>
      <c r="BA435" s="163"/>
      <c r="BB435" s="163"/>
      <c r="BC435" s="163"/>
      <c r="BD435" s="163"/>
      <c r="BE435" s="163"/>
      <c r="BF435" s="163"/>
      <c r="BG435" s="163"/>
      <c r="BH435" s="163"/>
      <c r="BI435" s="163"/>
      <c r="BJ435" s="163"/>
      <c r="BK435" s="163"/>
      <c r="BL435" s="163"/>
      <c r="BM435" s="163"/>
      <c r="BN435" s="164"/>
      <c r="BO435" s="250"/>
      <c r="BP435" s="362"/>
      <c r="BQ435" s="362"/>
      <c r="BR435" s="362"/>
      <c r="BS435" s="249"/>
      <c r="BT435" s="362"/>
      <c r="BU435" s="362"/>
      <c r="BV435" s="362"/>
      <c r="BW435" s="362"/>
      <c r="BX435" s="362"/>
      <c r="BY435" s="249"/>
    </row>
    <row r="436" spans="3:78" ht="43.5" customHeight="1">
      <c r="C436" s="305"/>
      <c r="D436" s="368"/>
      <c r="E436" s="414"/>
      <c r="F436" s="417"/>
      <c r="G436" s="420"/>
      <c r="H436" s="380"/>
      <c r="I436" s="383"/>
      <c r="J436" s="383"/>
      <c r="K436" s="386"/>
      <c r="L436" s="389"/>
      <c r="M436" s="392"/>
      <c r="N436" s="395"/>
      <c r="O436" s="398"/>
      <c r="P436" s="411"/>
      <c r="Q436" s="404"/>
      <c r="R436" s="365"/>
      <c r="S436" s="365"/>
      <c r="T436" s="365"/>
      <c r="U436" s="365"/>
      <c r="V436" s="365"/>
      <c r="W436" s="365"/>
      <c r="X436" s="365"/>
      <c r="Y436" s="365"/>
      <c r="Z436" s="365"/>
      <c r="AA436" s="365"/>
      <c r="AB436" s="365"/>
      <c r="AC436" s="365"/>
      <c r="AD436" s="365"/>
      <c r="AE436" s="192"/>
      <c r="AF436" s="216" t="s">
        <v>268</v>
      </c>
      <c r="AG436" s="297" t="s">
        <v>240</v>
      </c>
      <c r="AH436" s="298" t="s">
        <v>18</v>
      </c>
      <c r="AI436" s="317" t="s">
        <v>815</v>
      </c>
      <c r="AJ436" s="220" t="s">
        <v>530</v>
      </c>
      <c r="AK436" s="220" t="s">
        <v>816</v>
      </c>
      <c r="AL436" s="220" t="s">
        <v>817</v>
      </c>
      <c r="AM436" s="220" t="s">
        <v>818</v>
      </c>
      <c r="AN436" s="220" t="s">
        <v>819</v>
      </c>
      <c r="AO436" s="220" t="s">
        <v>820</v>
      </c>
      <c r="AP436" s="171" t="s">
        <v>19</v>
      </c>
      <c r="AQ436" s="194">
        <f>SUM(AT436,AW436,AZ436,BC436,BF436,BI436,BL436)</f>
        <v>620.92999999999995</v>
      </c>
      <c r="AR436" s="196">
        <f>SUM(AT436,AX436,BA436,BD436,BG436,BJ436,BM436)</f>
        <v>620.92999999999995</v>
      </c>
      <c r="AS436" s="194">
        <f>AQ436-AR436</f>
        <v>0</v>
      </c>
      <c r="AT436" s="315">
        <v>620.92999999999995</v>
      </c>
      <c r="AU436" s="158">
        <v>0</v>
      </c>
      <c r="AV436" s="313"/>
      <c r="AW436" s="311">
        <v>0</v>
      </c>
      <c r="AX436" s="313">
        <v>0</v>
      </c>
      <c r="AY436" s="198"/>
      <c r="AZ436" s="315">
        <v>0</v>
      </c>
      <c r="BA436" s="313">
        <v>0</v>
      </c>
      <c r="BB436" s="198"/>
      <c r="BC436" s="311">
        <v>0</v>
      </c>
      <c r="BD436" s="313">
        <v>0</v>
      </c>
      <c r="BE436" s="198"/>
      <c r="BF436" s="311">
        <v>0</v>
      </c>
      <c r="BG436" s="313">
        <v>0</v>
      </c>
      <c r="BH436" s="198"/>
      <c r="BI436" s="311">
        <v>0</v>
      </c>
      <c r="BJ436" s="313">
        <v>0</v>
      </c>
      <c r="BK436" s="198"/>
      <c r="BL436" s="311"/>
      <c r="BM436" s="313"/>
      <c r="BN436" s="194"/>
      <c r="BO436" s="250">
        <v>0</v>
      </c>
      <c r="BP436" s="362"/>
      <c r="BQ436" s="362"/>
      <c r="BR436" s="362"/>
      <c r="BS436" s="248" t="str">
        <f>AG436 &amp; BO436</f>
        <v>Прибыль направляемая на инвестиции0</v>
      </c>
      <c r="BT436" s="362"/>
      <c r="BU436" s="362"/>
      <c r="BV436" s="362"/>
      <c r="BW436" s="362"/>
      <c r="BX436" s="362"/>
      <c r="BY436" s="248" t="str">
        <f>AG436&amp;AH436</f>
        <v>Прибыль направляемая на инвестициида</v>
      </c>
      <c r="BZ436" s="249">
        <v>0</v>
      </c>
    </row>
    <row r="437" spans="3:78" ht="15" customHeight="1">
      <c r="C437" s="305" t="s">
        <v>941</v>
      </c>
      <c r="D437" s="368"/>
      <c r="E437" s="414"/>
      <c r="F437" s="417"/>
      <c r="G437" s="420"/>
      <c r="H437" s="380"/>
      <c r="I437" s="383"/>
      <c r="J437" s="383"/>
      <c r="K437" s="386"/>
      <c r="L437" s="389"/>
      <c r="M437" s="392"/>
      <c r="N437" s="396"/>
      <c r="O437" s="399"/>
      <c r="P437" s="412"/>
      <c r="Q437" s="405"/>
      <c r="R437" s="366"/>
      <c r="S437" s="366"/>
      <c r="T437" s="366"/>
      <c r="U437" s="366"/>
      <c r="V437" s="366"/>
      <c r="W437" s="366"/>
      <c r="X437" s="366"/>
      <c r="Y437" s="366"/>
      <c r="Z437" s="366"/>
      <c r="AA437" s="366"/>
      <c r="AB437" s="366"/>
      <c r="AC437" s="366"/>
      <c r="AD437" s="366"/>
      <c r="AE437" s="278" t="s">
        <v>377</v>
      </c>
      <c r="AF437" s="202"/>
      <c r="AG437" s="222" t="s">
        <v>24</v>
      </c>
      <c r="AH437" s="222"/>
      <c r="AI437" s="222"/>
      <c r="AJ437" s="222"/>
      <c r="AK437" s="222"/>
      <c r="AL437" s="222"/>
      <c r="AM437" s="222"/>
      <c r="AN437" s="222"/>
      <c r="AO437" s="222"/>
      <c r="AP437" s="167"/>
      <c r="AQ437" s="168"/>
      <c r="AR437" s="168"/>
      <c r="AS437" s="168"/>
      <c r="AT437" s="168"/>
      <c r="AU437" s="168"/>
      <c r="AV437" s="168"/>
      <c r="AW437" s="168"/>
      <c r="AX437" s="168"/>
      <c r="AY437" s="168"/>
      <c r="AZ437" s="168"/>
      <c r="BA437" s="168"/>
      <c r="BB437" s="168"/>
      <c r="BC437" s="168"/>
      <c r="BD437" s="168"/>
      <c r="BE437" s="168"/>
      <c r="BF437" s="168"/>
      <c r="BG437" s="168"/>
      <c r="BH437" s="168"/>
      <c r="BI437" s="168"/>
      <c r="BJ437" s="168"/>
      <c r="BK437" s="168"/>
      <c r="BL437" s="168"/>
      <c r="BM437" s="168"/>
      <c r="BN437" s="169"/>
      <c r="BO437" s="250"/>
      <c r="BP437" s="362"/>
      <c r="BQ437" s="362"/>
      <c r="BR437" s="362"/>
      <c r="BS437" s="249"/>
      <c r="BT437" s="362"/>
      <c r="BU437" s="362"/>
      <c r="BV437" s="362"/>
      <c r="BW437" s="362"/>
      <c r="BX437" s="362"/>
      <c r="BY437" s="249"/>
    </row>
    <row r="438" spans="3:78" ht="15" customHeight="1" thickBot="1">
      <c r="C438" s="306" t="s">
        <v>940</v>
      </c>
      <c r="D438" s="369"/>
      <c r="E438" s="415"/>
      <c r="F438" s="418"/>
      <c r="G438" s="421"/>
      <c r="H438" s="381"/>
      <c r="I438" s="384"/>
      <c r="J438" s="384"/>
      <c r="K438" s="387"/>
      <c r="L438" s="390"/>
      <c r="M438" s="393"/>
      <c r="N438" s="279" t="s">
        <v>378</v>
      </c>
      <c r="O438" s="211"/>
      <c r="P438" s="363" t="s">
        <v>282</v>
      </c>
      <c r="Q438" s="363"/>
      <c r="R438" s="170"/>
      <c r="S438" s="170"/>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c r="BA438" s="165"/>
      <c r="BB438" s="165"/>
      <c r="BC438" s="165"/>
      <c r="BD438" s="165"/>
      <c r="BE438" s="165"/>
      <c r="BF438" s="165"/>
      <c r="BG438" s="165"/>
      <c r="BH438" s="165"/>
      <c r="BI438" s="165"/>
      <c r="BJ438" s="165"/>
      <c r="BK438" s="165"/>
      <c r="BL438" s="165"/>
      <c r="BM438" s="165"/>
      <c r="BN438" s="166"/>
      <c r="BO438" s="250"/>
      <c r="BP438" s="249"/>
      <c r="BQ438" s="249"/>
      <c r="BR438" s="249"/>
      <c r="BS438" s="249"/>
      <c r="BT438" s="249"/>
      <c r="BU438" s="249"/>
      <c r="BY438" s="249"/>
    </row>
    <row r="439" spans="3:78" ht="11.25" customHeight="1">
      <c r="C439" s="97" t="s">
        <v>1008</v>
      </c>
      <c r="D439" s="367" t="s">
        <v>898</v>
      </c>
      <c r="E439" s="370" t="s">
        <v>212</v>
      </c>
      <c r="F439" s="373" t="s">
        <v>154</v>
      </c>
      <c r="G439" s="376" t="s">
        <v>1009</v>
      </c>
      <c r="H439" s="379" t="s">
        <v>825</v>
      </c>
      <c r="I439" s="382" t="s">
        <v>825</v>
      </c>
      <c r="J439" s="382" t="s">
        <v>766</v>
      </c>
      <c r="K439" s="385">
        <v>1</v>
      </c>
      <c r="L439" s="388" t="s">
        <v>4</v>
      </c>
      <c r="M439" s="391">
        <v>0</v>
      </c>
      <c r="N439" s="162"/>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c r="AU439" s="160"/>
      <c r="AV439" s="160"/>
      <c r="AW439" s="160"/>
      <c r="AX439" s="160"/>
      <c r="AY439" s="160"/>
      <c r="AZ439" s="160"/>
      <c r="BA439" s="160"/>
      <c r="BB439" s="160"/>
      <c r="BC439" s="160"/>
      <c r="BD439" s="160"/>
      <c r="BE439" s="160"/>
      <c r="BF439" s="160"/>
      <c r="BG439" s="160"/>
      <c r="BH439" s="160"/>
      <c r="BI439" s="160"/>
      <c r="BJ439" s="160"/>
      <c r="BK439" s="160"/>
      <c r="BL439" s="160"/>
      <c r="BM439" s="160"/>
      <c r="BN439" s="161"/>
      <c r="BO439" s="250"/>
      <c r="BP439" s="249"/>
      <c r="BQ439" s="249"/>
      <c r="BR439" s="249"/>
      <c r="BS439" s="249"/>
      <c r="BT439" s="249"/>
      <c r="BU439" s="249"/>
      <c r="BY439" s="249"/>
    </row>
    <row r="440" spans="3:78" ht="11.25" customHeight="1">
      <c r="C440" s="305"/>
      <c r="D440" s="368"/>
      <c r="E440" s="371"/>
      <c r="F440" s="374"/>
      <c r="G440" s="377"/>
      <c r="H440" s="380"/>
      <c r="I440" s="383"/>
      <c r="J440" s="383"/>
      <c r="K440" s="386"/>
      <c r="L440" s="389"/>
      <c r="M440" s="392"/>
      <c r="N440" s="394"/>
      <c r="O440" s="397">
        <v>1</v>
      </c>
      <c r="P440" s="400" t="s">
        <v>966</v>
      </c>
      <c r="Q440" s="409"/>
      <c r="R440" s="364" t="s">
        <v>154</v>
      </c>
      <c r="S440" s="364" t="s">
        <v>154</v>
      </c>
      <c r="T440" s="364" t="s">
        <v>154</v>
      </c>
      <c r="U440" s="364" t="s">
        <v>154</v>
      </c>
      <c r="V440" s="364" t="s">
        <v>154</v>
      </c>
      <c r="W440" s="364" t="s">
        <v>154</v>
      </c>
      <c r="X440" s="364" t="s">
        <v>154</v>
      </c>
      <c r="Y440" s="364" t="s">
        <v>154</v>
      </c>
      <c r="Z440" s="364" t="s">
        <v>154</v>
      </c>
      <c r="AA440" s="364" t="s">
        <v>154</v>
      </c>
      <c r="AB440" s="364" t="s">
        <v>154</v>
      </c>
      <c r="AC440" s="364" t="s">
        <v>154</v>
      </c>
      <c r="AD440" s="364" t="s">
        <v>154</v>
      </c>
      <c r="AE440" s="208"/>
      <c r="AF440" s="219">
        <v>0</v>
      </c>
      <c r="AG440" s="218" t="s">
        <v>307</v>
      </c>
      <c r="AH440" s="218"/>
      <c r="AI440" s="218"/>
      <c r="AJ440" s="218"/>
      <c r="AK440" s="218"/>
      <c r="AL440" s="218"/>
      <c r="AM440" s="218"/>
      <c r="AN440" s="218"/>
      <c r="AO440" s="218"/>
      <c r="AP440" s="163"/>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63"/>
      <c r="BM440" s="163"/>
      <c r="BN440" s="164"/>
      <c r="BO440" s="250"/>
      <c r="BP440" s="362" t="s">
        <v>1013</v>
      </c>
      <c r="BQ440" s="362" t="s">
        <v>1013</v>
      </c>
      <c r="BR440" s="362" t="s">
        <v>1013</v>
      </c>
      <c r="BS440" s="249"/>
      <c r="BT440" s="362" t="s">
        <v>1013</v>
      </c>
      <c r="BU440" s="362" t="s">
        <v>1013</v>
      </c>
      <c r="BV440" s="362" t="s">
        <v>1013</v>
      </c>
      <c r="BW440" s="362" t="s">
        <v>1013</v>
      </c>
      <c r="BX440" s="362" t="s">
        <v>1013</v>
      </c>
      <c r="BY440" s="249"/>
    </row>
    <row r="441" spans="3:78" ht="66" customHeight="1">
      <c r="C441" s="305"/>
      <c r="D441" s="368"/>
      <c r="E441" s="371"/>
      <c r="F441" s="374"/>
      <c r="G441" s="377"/>
      <c r="H441" s="380"/>
      <c r="I441" s="383"/>
      <c r="J441" s="383"/>
      <c r="K441" s="386"/>
      <c r="L441" s="389"/>
      <c r="M441" s="392"/>
      <c r="N441" s="395"/>
      <c r="O441" s="398"/>
      <c r="P441" s="401"/>
      <c r="Q441" s="404"/>
      <c r="R441" s="365"/>
      <c r="S441" s="365"/>
      <c r="T441" s="365"/>
      <c r="U441" s="365"/>
      <c r="V441" s="365"/>
      <c r="W441" s="365"/>
      <c r="X441" s="365"/>
      <c r="Y441" s="365"/>
      <c r="Z441" s="365"/>
      <c r="AA441" s="365"/>
      <c r="AB441" s="365"/>
      <c r="AC441" s="365"/>
      <c r="AD441" s="365"/>
      <c r="AE441" s="192"/>
      <c r="AF441" s="216" t="s">
        <v>268</v>
      </c>
      <c r="AG441" s="157" t="s">
        <v>221</v>
      </c>
      <c r="AH441" s="298" t="s">
        <v>18</v>
      </c>
      <c r="AI441" s="317" t="s">
        <v>815</v>
      </c>
      <c r="AJ441" s="220"/>
      <c r="AK441" s="220"/>
      <c r="AL441" s="220"/>
      <c r="AM441" s="220"/>
      <c r="AN441" s="220"/>
      <c r="AO441" s="220"/>
      <c r="AP441" s="171" t="s">
        <v>18</v>
      </c>
      <c r="AQ441" s="103">
        <f>SUM(AT441,AW441,AZ441,BC441,BF441,BI441,BL441)</f>
        <v>0</v>
      </c>
      <c r="AR441" s="196">
        <f>SUM(AT441,AX441,BA441,BD441,BG441,BJ441,BM441)</f>
        <v>10175.838900000001</v>
      </c>
      <c r="AS441" s="194">
        <f>AQ441-AR441</f>
        <v>-10175.838900000001</v>
      </c>
      <c r="AT441" s="310"/>
      <c r="AU441" s="158">
        <v>0</v>
      </c>
      <c r="AV441" s="243"/>
      <c r="AW441" s="310"/>
      <c r="AX441" s="158"/>
      <c r="AY441" s="193">
        <f>AW441-AX441</f>
        <v>0</v>
      </c>
      <c r="AZ441" s="314"/>
      <c r="BA441" s="158">
        <v>10175.838900000001</v>
      </c>
      <c r="BB441" s="193">
        <f>AZ441-BA441</f>
        <v>-10175.838900000001</v>
      </c>
      <c r="BC441" s="310"/>
      <c r="BD441" s="158"/>
      <c r="BE441" s="193">
        <f>BC441-BD441</f>
        <v>0</v>
      </c>
      <c r="BF441" s="310"/>
      <c r="BG441" s="158"/>
      <c r="BH441" s="193">
        <f>BF441-BG441</f>
        <v>0</v>
      </c>
      <c r="BI441" s="310"/>
      <c r="BJ441" s="158"/>
      <c r="BK441" s="193">
        <f>BI441-BJ441</f>
        <v>0</v>
      </c>
      <c r="BL441" s="310"/>
      <c r="BM441" s="158"/>
      <c r="BN441" s="194">
        <f>BL441-BM441</f>
        <v>0</v>
      </c>
      <c r="BO441" s="250">
        <v>0</v>
      </c>
      <c r="BP441" s="362"/>
      <c r="BQ441" s="362"/>
      <c r="BR441" s="362"/>
      <c r="BS441" s="248" t="str">
        <f>AG441 &amp; BO441</f>
        <v>Амортизационные отчисления0</v>
      </c>
      <c r="BT441" s="362"/>
      <c r="BU441" s="362"/>
      <c r="BV441" s="362"/>
      <c r="BW441" s="362"/>
      <c r="BX441" s="362"/>
      <c r="BY441" s="248" t="str">
        <f>AG441&amp;AH441</f>
        <v>Амортизационные отчисленияда</v>
      </c>
      <c r="BZ441" s="249"/>
    </row>
    <row r="442" spans="3:78" ht="15" customHeight="1">
      <c r="C442" s="305"/>
      <c r="D442" s="368"/>
      <c r="E442" s="371"/>
      <c r="F442" s="374"/>
      <c r="G442" s="377"/>
      <c r="H442" s="380"/>
      <c r="I442" s="383"/>
      <c r="J442" s="383"/>
      <c r="K442" s="386"/>
      <c r="L442" s="389"/>
      <c r="M442" s="392"/>
      <c r="N442" s="396"/>
      <c r="O442" s="399"/>
      <c r="P442" s="402"/>
      <c r="Q442" s="405"/>
      <c r="R442" s="366"/>
      <c r="S442" s="366"/>
      <c r="T442" s="366"/>
      <c r="U442" s="366"/>
      <c r="V442" s="366"/>
      <c r="W442" s="366"/>
      <c r="X442" s="366"/>
      <c r="Y442" s="366"/>
      <c r="Z442" s="366"/>
      <c r="AA442" s="366"/>
      <c r="AB442" s="366"/>
      <c r="AC442" s="366"/>
      <c r="AD442" s="366"/>
      <c r="AE442" s="278" t="s">
        <v>377</v>
      </c>
      <c r="AF442" s="202"/>
      <c r="AG442" s="222" t="s">
        <v>24</v>
      </c>
      <c r="AH442" s="222"/>
      <c r="AI442" s="222"/>
      <c r="AJ442" s="222"/>
      <c r="AK442" s="222"/>
      <c r="AL442" s="222"/>
      <c r="AM442" s="222"/>
      <c r="AN442" s="222"/>
      <c r="AO442" s="222"/>
      <c r="AP442" s="167"/>
      <c r="AQ442" s="168"/>
      <c r="AR442" s="168"/>
      <c r="AS442" s="168"/>
      <c r="AT442" s="168"/>
      <c r="AU442" s="168"/>
      <c r="AV442" s="168"/>
      <c r="AW442" s="168"/>
      <c r="AX442" s="168"/>
      <c r="AY442" s="168"/>
      <c r="AZ442" s="168"/>
      <c r="BA442" s="168"/>
      <c r="BB442" s="168"/>
      <c r="BC442" s="168"/>
      <c r="BD442" s="168"/>
      <c r="BE442" s="168"/>
      <c r="BF442" s="168"/>
      <c r="BG442" s="168"/>
      <c r="BH442" s="168"/>
      <c r="BI442" s="168"/>
      <c r="BJ442" s="168"/>
      <c r="BK442" s="168"/>
      <c r="BL442" s="168"/>
      <c r="BM442" s="168"/>
      <c r="BN442" s="169"/>
      <c r="BO442" s="250"/>
      <c r="BP442" s="362"/>
      <c r="BQ442" s="362"/>
      <c r="BR442" s="362"/>
      <c r="BS442" s="249"/>
      <c r="BT442" s="362"/>
      <c r="BU442" s="362"/>
      <c r="BV442" s="362"/>
      <c r="BW442" s="362"/>
      <c r="BX442" s="362"/>
      <c r="BY442" s="249"/>
    </row>
    <row r="443" spans="3:78" ht="15" customHeight="1" thickBot="1">
      <c r="C443" s="306"/>
      <c r="D443" s="369"/>
      <c r="E443" s="372"/>
      <c r="F443" s="375"/>
      <c r="G443" s="378"/>
      <c r="H443" s="381"/>
      <c r="I443" s="384"/>
      <c r="J443" s="384"/>
      <c r="K443" s="387"/>
      <c r="L443" s="390"/>
      <c r="M443" s="393"/>
      <c r="N443" s="279" t="s">
        <v>378</v>
      </c>
      <c r="O443" s="211"/>
      <c r="P443" s="363" t="s">
        <v>154</v>
      </c>
      <c r="Q443" s="363"/>
      <c r="R443" s="170"/>
      <c r="S443" s="170"/>
      <c r="T443" s="165"/>
      <c r="U443" s="165"/>
      <c r="V443" s="165"/>
      <c r="W443" s="165"/>
      <c r="X443" s="165"/>
      <c r="Y443" s="165"/>
      <c r="Z443" s="165"/>
      <c r="AA443" s="165"/>
      <c r="AB443" s="165"/>
      <c r="AC443" s="165"/>
      <c r="AD443" s="165"/>
      <c r="AE443" s="165"/>
      <c r="AF443" s="165"/>
      <c r="AG443" s="165"/>
      <c r="AH443" s="165"/>
      <c r="AI443" s="165"/>
      <c r="AJ443" s="165"/>
      <c r="AK443" s="165"/>
      <c r="AL443" s="165"/>
      <c r="AM443" s="165"/>
      <c r="AN443" s="165"/>
      <c r="AO443" s="165"/>
      <c r="AP443" s="165"/>
      <c r="AQ443" s="165"/>
      <c r="AR443" s="165"/>
      <c r="AS443" s="165"/>
      <c r="AT443" s="165"/>
      <c r="AU443" s="165"/>
      <c r="AV443" s="165"/>
      <c r="AW443" s="165"/>
      <c r="AX443" s="165"/>
      <c r="AY443" s="165"/>
      <c r="AZ443" s="165"/>
      <c r="BA443" s="165"/>
      <c r="BB443" s="165"/>
      <c r="BC443" s="165"/>
      <c r="BD443" s="165"/>
      <c r="BE443" s="165"/>
      <c r="BF443" s="165"/>
      <c r="BG443" s="165"/>
      <c r="BH443" s="165"/>
      <c r="BI443" s="165"/>
      <c r="BJ443" s="165"/>
      <c r="BK443" s="165"/>
      <c r="BL443" s="165"/>
      <c r="BM443" s="165"/>
      <c r="BN443" s="166"/>
      <c r="BO443" s="250"/>
      <c r="BP443" s="249"/>
      <c r="BQ443" s="249"/>
      <c r="BR443" s="249"/>
      <c r="BS443" s="249"/>
      <c r="BT443" s="249"/>
      <c r="BU443" s="249"/>
      <c r="BY443" s="249"/>
    </row>
    <row r="444" spans="3:78" ht="11.25" customHeight="1">
      <c r="C444" s="97" t="s">
        <v>1008</v>
      </c>
      <c r="D444" s="367" t="s">
        <v>1014</v>
      </c>
      <c r="E444" s="370" t="s">
        <v>199</v>
      </c>
      <c r="F444" s="406" t="s">
        <v>209</v>
      </c>
      <c r="G444" s="376" t="s">
        <v>1012</v>
      </c>
      <c r="H444" s="379" t="s">
        <v>825</v>
      </c>
      <c r="I444" s="382" t="s">
        <v>825</v>
      </c>
      <c r="J444" s="382" t="s">
        <v>766</v>
      </c>
      <c r="K444" s="385">
        <v>1</v>
      </c>
      <c r="L444" s="388" t="s">
        <v>7</v>
      </c>
      <c r="M444" s="391">
        <v>0</v>
      </c>
      <c r="N444" s="162"/>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c r="AU444" s="160"/>
      <c r="AV444" s="160"/>
      <c r="AW444" s="160"/>
      <c r="AX444" s="160"/>
      <c r="AY444" s="160"/>
      <c r="AZ444" s="160"/>
      <c r="BA444" s="160"/>
      <c r="BB444" s="160"/>
      <c r="BC444" s="160"/>
      <c r="BD444" s="160"/>
      <c r="BE444" s="160"/>
      <c r="BF444" s="160"/>
      <c r="BG444" s="160"/>
      <c r="BH444" s="160"/>
      <c r="BI444" s="160"/>
      <c r="BJ444" s="160"/>
      <c r="BK444" s="160"/>
      <c r="BL444" s="160"/>
      <c r="BM444" s="160"/>
      <c r="BN444" s="161"/>
      <c r="BO444" s="250"/>
      <c r="BP444" s="249"/>
      <c r="BQ444" s="249"/>
      <c r="BR444" s="249"/>
      <c r="BS444" s="249"/>
      <c r="BT444" s="249"/>
      <c r="BU444" s="249"/>
      <c r="BY444" s="249"/>
    </row>
    <row r="445" spans="3:78" ht="11.25" customHeight="1">
      <c r="C445" s="305"/>
      <c r="D445" s="368"/>
      <c r="E445" s="371"/>
      <c r="F445" s="407"/>
      <c r="G445" s="377"/>
      <c r="H445" s="380"/>
      <c r="I445" s="383"/>
      <c r="J445" s="383"/>
      <c r="K445" s="386"/>
      <c r="L445" s="389"/>
      <c r="M445" s="392"/>
      <c r="N445" s="394"/>
      <c r="O445" s="397">
        <v>1</v>
      </c>
      <c r="P445" s="400" t="s">
        <v>18</v>
      </c>
      <c r="Q445" s="403" t="s">
        <v>855</v>
      </c>
      <c r="R445" s="364" t="s">
        <v>849</v>
      </c>
      <c r="S445" s="364" t="s">
        <v>765</v>
      </c>
      <c r="T445" s="364" t="s">
        <v>765</v>
      </c>
      <c r="U445" s="364" t="s">
        <v>766</v>
      </c>
      <c r="V445" s="364" t="s">
        <v>843</v>
      </c>
      <c r="W445" s="364" t="s">
        <v>844</v>
      </c>
      <c r="X445" s="364" t="s">
        <v>856</v>
      </c>
      <c r="Y445" s="364" t="s">
        <v>857</v>
      </c>
      <c r="Z445" s="364" t="s">
        <v>825</v>
      </c>
      <c r="AA445" s="364" t="s">
        <v>825</v>
      </c>
      <c r="AB445" s="364" t="s">
        <v>766</v>
      </c>
      <c r="AC445" s="364" t="s">
        <v>843</v>
      </c>
      <c r="AD445" s="364" t="s">
        <v>844</v>
      </c>
      <c r="AE445" s="208"/>
      <c r="AF445" s="219">
        <v>0</v>
      </c>
      <c r="AG445" s="218" t="s">
        <v>307</v>
      </c>
      <c r="AH445" s="218"/>
      <c r="AI445" s="218"/>
      <c r="AJ445" s="218"/>
      <c r="AK445" s="218"/>
      <c r="AL445" s="218"/>
      <c r="AM445" s="218"/>
      <c r="AN445" s="218"/>
      <c r="AO445" s="218"/>
      <c r="AP445" s="163"/>
      <c r="AQ445" s="163"/>
      <c r="AR445" s="163"/>
      <c r="AS445" s="163"/>
      <c r="AT445" s="163"/>
      <c r="AU445" s="163"/>
      <c r="AV445" s="163"/>
      <c r="AW445" s="163"/>
      <c r="AX445" s="163"/>
      <c r="AY445" s="163"/>
      <c r="AZ445" s="163"/>
      <c r="BA445" s="163"/>
      <c r="BB445" s="163"/>
      <c r="BC445" s="163"/>
      <c r="BD445" s="163"/>
      <c r="BE445" s="163"/>
      <c r="BF445" s="163"/>
      <c r="BG445" s="163"/>
      <c r="BH445" s="163"/>
      <c r="BI445" s="163"/>
      <c r="BJ445" s="163"/>
      <c r="BK445" s="163"/>
      <c r="BL445" s="163"/>
      <c r="BM445" s="163"/>
      <c r="BN445" s="164"/>
      <c r="BO445" s="250"/>
      <c r="BP445" s="362" t="s">
        <v>839</v>
      </c>
      <c r="BQ445" s="362" t="s">
        <v>839</v>
      </c>
      <c r="BR445" s="362" t="s">
        <v>854</v>
      </c>
      <c r="BS445" s="249"/>
      <c r="BT445" s="362" t="s">
        <v>564</v>
      </c>
      <c r="BU445" s="362" t="s">
        <v>565</v>
      </c>
      <c r="BV445" s="362" t="s">
        <v>566</v>
      </c>
      <c r="BW445" s="362" t="s">
        <v>154</v>
      </c>
      <c r="BX445" s="362" t="s">
        <v>268</v>
      </c>
      <c r="BY445" s="249"/>
    </row>
    <row r="446" spans="3:78" ht="42" customHeight="1">
      <c r="C446" s="305"/>
      <c r="D446" s="368"/>
      <c r="E446" s="371"/>
      <c r="F446" s="407"/>
      <c r="G446" s="377"/>
      <c r="H446" s="380"/>
      <c r="I446" s="383"/>
      <c r="J446" s="383"/>
      <c r="K446" s="386"/>
      <c r="L446" s="389"/>
      <c r="M446" s="392"/>
      <c r="N446" s="395"/>
      <c r="O446" s="398"/>
      <c r="P446" s="401"/>
      <c r="Q446" s="404"/>
      <c r="R446" s="365"/>
      <c r="S446" s="365"/>
      <c r="T446" s="365"/>
      <c r="U446" s="365"/>
      <c r="V446" s="365"/>
      <c r="W446" s="365"/>
      <c r="X446" s="365"/>
      <c r="Y446" s="365"/>
      <c r="Z446" s="365"/>
      <c r="AA446" s="365"/>
      <c r="AB446" s="365"/>
      <c r="AC446" s="365"/>
      <c r="AD446" s="365"/>
      <c r="AE446" s="192"/>
      <c r="AF446" s="216" t="s">
        <v>268</v>
      </c>
      <c r="AG446" s="157" t="s">
        <v>221</v>
      </c>
      <c r="AH446" s="298" t="s">
        <v>18</v>
      </c>
      <c r="AI446" s="317" t="s">
        <v>815</v>
      </c>
      <c r="AJ446" s="220"/>
      <c r="AK446" s="220"/>
      <c r="AL446" s="220"/>
      <c r="AM446" s="220"/>
      <c r="AN446" s="220"/>
      <c r="AO446" s="220"/>
      <c r="AP446" s="171" t="s">
        <v>18</v>
      </c>
      <c r="AQ446" s="103">
        <f>SUM(AT446,AW446,AZ446,BC446,BF446,BI446,BL446)</f>
        <v>0</v>
      </c>
      <c r="AR446" s="196">
        <f>SUM(AT446,AX446,BA446,BD446,BG446,BJ446,BM446)</f>
        <v>11748.543900000001</v>
      </c>
      <c r="AS446" s="194">
        <f>AQ446-AR446</f>
        <v>-11748.543900000001</v>
      </c>
      <c r="AT446" s="310"/>
      <c r="AU446" s="158">
        <v>0</v>
      </c>
      <c r="AV446" s="243"/>
      <c r="AW446" s="310"/>
      <c r="AX446" s="158"/>
      <c r="AY446" s="193">
        <f>AW446-AX446</f>
        <v>0</v>
      </c>
      <c r="AZ446" s="314"/>
      <c r="BA446" s="158"/>
      <c r="BB446" s="193">
        <f>AZ446-BA446</f>
        <v>0</v>
      </c>
      <c r="BC446" s="310"/>
      <c r="BD446" s="158"/>
      <c r="BE446" s="193">
        <f>BC446-BD446</f>
        <v>0</v>
      </c>
      <c r="BF446" s="310"/>
      <c r="BG446" s="158"/>
      <c r="BH446" s="193">
        <f>BF446-BG446</f>
        <v>0</v>
      </c>
      <c r="BI446" s="310"/>
      <c r="BJ446" s="158">
        <v>11748.543900000001</v>
      </c>
      <c r="BK446" s="193">
        <f>BI446-BJ446</f>
        <v>-11748.543900000001</v>
      </c>
      <c r="BL446" s="310"/>
      <c r="BM446" s="158"/>
      <c r="BN446" s="194">
        <f>BL446-BM446</f>
        <v>0</v>
      </c>
      <c r="BO446" s="250">
        <v>0</v>
      </c>
      <c r="BP446" s="362"/>
      <c r="BQ446" s="362"/>
      <c r="BR446" s="362"/>
      <c r="BS446" s="248" t="str">
        <f>AG446 &amp; BO446</f>
        <v>Амортизационные отчисления0</v>
      </c>
      <c r="BT446" s="362"/>
      <c r="BU446" s="362"/>
      <c r="BV446" s="362"/>
      <c r="BW446" s="362"/>
      <c r="BX446" s="362"/>
      <c r="BY446" s="248" t="str">
        <f>AG446&amp;AH446</f>
        <v>Амортизационные отчисленияда</v>
      </c>
      <c r="BZ446" s="249"/>
    </row>
    <row r="447" spans="3:78" ht="15" customHeight="1">
      <c r="C447" s="305"/>
      <c r="D447" s="368"/>
      <c r="E447" s="371"/>
      <c r="F447" s="407"/>
      <c r="G447" s="377"/>
      <c r="H447" s="380"/>
      <c r="I447" s="383"/>
      <c r="J447" s="383"/>
      <c r="K447" s="386"/>
      <c r="L447" s="389"/>
      <c r="M447" s="392"/>
      <c r="N447" s="396"/>
      <c r="O447" s="399"/>
      <c r="P447" s="402"/>
      <c r="Q447" s="405"/>
      <c r="R447" s="366"/>
      <c r="S447" s="366"/>
      <c r="T447" s="366"/>
      <c r="U447" s="366"/>
      <c r="V447" s="366"/>
      <c r="W447" s="366"/>
      <c r="X447" s="366"/>
      <c r="Y447" s="366"/>
      <c r="Z447" s="366"/>
      <c r="AA447" s="366"/>
      <c r="AB447" s="366"/>
      <c r="AC447" s="366"/>
      <c r="AD447" s="366"/>
      <c r="AE447" s="278" t="s">
        <v>377</v>
      </c>
      <c r="AF447" s="202"/>
      <c r="AG447" s="222" t="s">
        <v>24</v>
      </c>
      <c r="AH447" s="222"/>
      <c r="AI447" s="222"/>
      <c r="AJ447" s="222"/>
      <c r="AK447" s="222"/>
      <c r="AL447" s="222"/>
      <c r="AM447" s="222"/>
      <c r="AN447" s="222"/>
      <c r="AO447" s="222"/>
      <c r="AP447" s="167"/>
      <c r="AQ447" s="168"/>
      <c r="AR447" s="168"/>
      <c r="AS447" s="168"/>
      <c r="AT447" s="168"/>
      <c r="AU447" s="168"/>
      <c r="AV447" s="168"/>
      <c r="AW447" s="168"/>
      <c r="AX447" s="168"/>
      <c r="AY447" s="168"/>
      <c r="AZ447" s="168"/>
      <c r="BA447" s="168"/>
      <c r="BB447" s="168"/>
      <c r="BC447" s="168"/>
      <c r="BD447" s="168"/>
      <c r="BE447" s="168"/>
      <c r="BF447" s="168"/>
      <c r="BG447" s="168"/>
      <c r="BH447" s="168"/>
      <c r="BI447" s="168"/>
      <c r="BJ447" s="168"/>
      <c r="BK447" s="168"/>
      <c r="BL447" s="168"/>
      <c r="BM447" s="168"/>
      <c r="BN447" s="169"/>
      <c r="BO447" s="250"/>
      <c r="BP447" s="362"/>
      <c r="BQ447" s="362"/>
      <c r="BR447" s="362"/>
      <c r="BS447" s="249"/>
      <c r="BT447" s="362"/>
      <c r="BU447" s="362"/>
      <c r="BV447" s="362"/>
      <c r="BW447" s="362"/>
      <c r="BX447" s="362"/>
      <c r="BY447" s="249"/>
    </row>
    <row r="448" spans="3:78" ht="15" customHeight="1" thickBot="1">
      <c r="C448" s="306"/>
      <c r="D448" s="369"/>
      <c r="E448" s="372"/>
      <c r="F448" s="408"/>
      <c r="G448" s="378"/>
      <c r="H448" s="381"/>
      <c r="I448" s="384"/>
      <c r="J448" s="384"/>
      <c r="K448" s="387"/>
      <c r="L448" s="390"/>
      <c r="M448" s="393"/>
      <c r="N448" s="279" t="s">
        <v>378</v>
      </c>
      <c r="O448" s="211"/>
      <c r="P448" s="363" t="s">
        <v>282</v>
      </c>
      <c r="Q448" s="363"/>
      <c r="R448" s="170"/>
      <c r="S448" s="170"/>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5"/>
      <c r="AR448" s="165"/>
      <c r="AS448" s="165"/>
      <c r="AT448" s="165"/>
      <c r="AU448" s="165"/>
      <c r="AV448" s="165"/>
      <c r="AW448" s="165"/>
      <c r="AX448" s="165"/>
      <c r="AY448" s="165"/>
      <c r="AZ448" s="165"/>
      <c r="BA448" s="165"/>
      <c r="BB448" s="165"/>
      <c r="BC448" s="165"/>
      <c r="BD448" s="165"/>
      <c r="BE448" s="165"/>
      <c r="BF448" s="165"/>
      <c r="BG448" s="165"/>
      <c r="BH448" s="165"/>
      <c r="BI448" s="165"/>
      <c r="BJ448" s="165"/>
      <c r="BK448" s="165"/>
      <c r="BL448" s="165"/>
      <c r="BM448" s="165"/>
      <c r="BN448" s="166"/>
      <c r="BO448" s="250"/>
      <c r="BP448" s="249"/>
      <c r="BQ448" s="249"/>
      <c r="BR448" s="249"/>
      <c r="BS448" s="249"/>
      <c r="BT448" s="249"/>
      <c r="BU448" s="249"/>
      <c r="BY448" s="249"/>
    </row>
    <row r="449" spans="3:78" ht="11.25" customHeight="1">
      <c r="C449" s="97" t="s">
        <v>1008</v>
      </c>
      <c r="D449" s="367" t="s">
        <v>1015</v>
      </c>
      <c r="E449" s="370" t="s">
        <v>216</v>
      </c>
      <c r="F449" s="373" t="s">
        <v>154</v>
      </c>
      <c r="G449" s="376" t="s">
        <v>1021</v>
      </c>
      <c r="H449" s="379" t="s">
        <v>825</v>
      </c>
      <c r="I449" s="382" t="s">
        <v>825</v>
      </c>
      <c r="J449" s="382" t="s">
        <v>766</v>
      </c>
      <c r="K449" s="385">
        <v>1</v>
      </c>
      <c r="L449" s="388" t="s">
        <v>3</v>
      </c>
      <c r="M449" s="391">
        <v>0</v>
      </c>
      <c r="N449" s="162"/>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c r="AU449" s="160"/>
      <c r="AV449" s="160"/>
      <c r="AW449" s="160"/>
      <c r="AX449" s="160"/>
      <c r="AY449" s="160"/>
      <c r="AZ449" s="160"/>
      <c r="BA449" s="160"/>
      <c r="BB449" s="160"/>
      <c r="BC449" s="160"/>
      <c r="BD449" s="160"/>
      <c r="BE449" s="160"/>
      <c r="BF449" s="160"/>
      <c r="BG449" s="160"/>
      <c r="BH449" s="160"/>
      <c r="BI449" s="160"/>
      <c r="BJ449" s="160"/>
      <c r="BK449" s="160"/>
      <c r="BL449" s="160"/>
      <c r="BM449" s="160"/>
      <c r="BN449" s="161"/>
      <c r="BO449" s="250"/>
      <c r="BP449" s="249"/>
      <c r="BQ449" s="249"/>
      <c r="BR449" s="249"/>
      <c r="BS449" s="249"/>
      <c r="BT449" s="249"/>
      <c r="BU449" s="249"/>
      <c r="BY449" s="249"/>
    </row>
    <row r="450" spans="3:78" ht="11.25" customHeight="1">
      <c r="C450" s="305"/>
      <c r="D450" s="368"/>
      <c r="E450" s="371"/>
      <c r="F450" s="374"/>
      <c r="G450" s="377"/>
      <c r="H450" s="380"/>
      <c r="I450" s="383"/>
      <c r="J450" s="383"/>
      <c r="K450" s="386"/>
      <c r="L450" s="389"/>
      <c r="M450" s="392"/>
      <c r="N450" s="394"/>
      <c r="O450" s="397">
        <v>1</v>
      </c>
      <c r="P450" s="400" t="s">
        <v>18</v>
      </c>
      <c r="Q450" s="403" t="s">
        <v>855</v>
      </c>
      <c r="R450" s="364" t="s">
        <v>849</v>
      </c>
      <c r="S450" s="364" t="s">
        <v>765</v>
      </c>
      <c r="T450" s="364" t="s">
        <v>765</v>
      </c>
      <c r="U450" s="364" t="s">
        <v>766</v>
      </c>
      <c r="V450" s="364" t="s">
        <v>843</v>
      </c>
      <c r="W450" s="364" t="s">
        <v>844</v>
      </c>
      <c r="X450" s="364" t="s">
        <v>856</v>
      </c>
      <c r="Y450" s="364" t="s">
        <v>857</v>
      </c>
      <c r="Z450" s="364" t="s">
        <v>825</v>
      </c>
      <c r="AA450" s="364" t="s">
        <v>825</v>
      </c>
      <c r="AB450" s="364" t="s">
        <v>766</v>
      </c>
      <c r="AC450" s="364" t="s">
        <v>843</v>
      </c>
      <c r="AD450" s="364" t="s">
        <v>844</v>
      </c>
      <c r="AE450" s="208"/>
      <c r="AF450" s="219">
        <v>0</v>
      </c>
      <c r="AG450" s="218" t="s">
        <v>307</v>
      </c>
      <c r="AH450" s="218"/>
      <c r="AI450" s="218"/>
      <c r="AJ450" s="218"/>
      <c r="AK450" s="218"/>
      <c r="AL450" s="218"/>
      <c r="AM450" s="218"/>
      <c r="AN450" s="218"/>
      <c r="AO450" s="218"/>
      <c r="AP450" s="163"/>
      <c r="AQ450" s="163"/>
      <c r="AR450" s="163"/>
      <c r="AS450" s="163"/>
      <c r="AT450" s="163"/>
      <c r="AU450" s="163"/>
      <c r="AV450" s="163"/>
      <c r="AW450" s="163"/>
      <c r="AX450" s="163"/>
      <c r="AY450" s="163"/>
      <c r="AZ450" s="163"/>
      <c r="BA450" s="163"/>
      <c r="BB450" s="163"/>
      <c r="BC450" s="163"/>
      <c r="BD450" s="163"/>
      <c r="BE450" s="163"/>
      <c r="BF450" s="163"/>
      <c r="BG450" s="163"/>
      <c r="BH450" s="163"/>
      <c r="BI450" s="163"/>
      <c r="BJ450" s="163"/>
      <c r="BK450" s="163"/>
      <c r="BL450" s="163"/>
      <c r="BM450" s="163"/>
      <c r="BN450" s="164"/>
      <c r="BO450" s="250"/>
      <c r="BP450" s="362" t="s">
        <v>839</v>
      </c>
      <c r="BQ450" s="362" t="s">
        <v>839</v>
      </c>
      <c r="BR450" s="362" t="s">
        <v>854</v>
      </c>
      <c r="BS450" s="249"/>
      <c r="BT450" s="362" t="s">
        <v>564</v>
      </c>
      <c r="BU450" s="362" t="s">
        <v>565</v>
      </c>
      <c r="BV450" s="362" t="s">
        <v>566</v>
      </c>
      <c r="BW450" s="362" t="s">
        <v>154</v>
      </c>
      <c r="BX450" s="362" t="s">
        <v>268</v>
      </c>
      <c r="BY450" s="249"/>
    </row>
    <row r="451" spans="3:78" ht="54" customHeight="1">
      <c r="C451" s="305"/>
      <c r="D451" s="368"/>
      <c r="E451" s="371"/>
      <c r="F451" s="374"/>
      <c r="G451" s="377"/>
      <c r="H451" s="380"/>
      <c r="I451" s="383"/>
      <c r="J451" s="383"/>
      <c r="K451" s="386"/>
      <c r="L451" s="389"/>
      <c r="M451" s="392"/>
      <c r="N451" s="395"/>
      <c r="O451" s="398"/>
      <c r="P451" s="401"/>
      <c r="Q451" s="404"/>
      <c r="R451" s="365"/>
      <c r="S451" s="365"/>
      <c r="T451" s="365"/>
      <c r="U451" s="365"/>
      <c r="V451" s="365"/>
      <c r="W451" s="365"/>
      <c r="X451" s="365"/>
      <c r="Y451" s="365"/>
      <c r="Z451" s="365"/>
      <c r="AA451" s="365"/>
      <c r="AB451" s="365"/>
      <c r="AC451" s="365"/>
      <c r="AD451" s="365"/>
      <c r="AE451" s="192"/>
      <c r="AF451" s="216" t="s">
        <v>268</v>
      </c>
      <c r="AG451" s="157" t="s">
        <v>226</v>
      </c>
      <c r="AH451" s="298" t="s">
        <v>18</v>
      </c>
      <c r="AI451" s="317" t="s">
        <v>815</v>
      </c>
      <c r="AJ451" s="220"/>
      <c r="AK451" s="220"/>
      <c r="AL451" s="220"/>
      <c r="AM451" s="220"/>
      <c r="AN451" s="220"/>
      <c r="AO451" s="220"/>
      <c r="AP451" s="171" t="s">
        <v>18</v>
      </c>
      <c r="AQ451" s="103">
        <f>SUM(AT451,AW451,AZ451,BC451,BF451,BI451,BL451)</f>
        <v>0</v>
      </c>
      <c r="AR451" s="196">
        <f>SUM(AT451,AX451,BA451,BD451,BG451,BJ451,BM451)</f>
        <v>4500</v>
      </c>
      <c r="AS451" s="194">
        <f>AQ451-AR451</f>
        <v>-4500</v>
      </c>
      <c r="AT451" s="310"/>
      <c r="AU451" s="158">
        <v>0</v>
      </c>
      <c r="AV451" s="243"/>
      <c r="AW451" s="310"/>
      <c r="AX451" s="158">
        <v>4500</v>
      </c>
      <c r="AY451" s="193">
        <f>AW451-AX451</f>
        <v>-4500</v>
      </c>
      <c r="AZ451" s="314"/>
      <c r="BA451" s="158"/>
      <c r="BB451" s="193">
        <f>AZ451-BA451</f>
        <v>0</v>
      </c>
      <c r="BC451" s="310"/>
      <c r="BD451" s="158"/>
      <c r="BE451" s="193">
        <f>BC451-BD451</f>
        <v>0</v>
      </c>
      <c r="BF451" s="310"/>
      <c r="BG451" s="158"/>
      <c r="BH451" s="193">
        <f>BF451-BG451</f>
        <v>0</v>
      </c>
      <c r="BI451" s="310"/>
      <c r="BJ451" s="158"/>
      <c r="BK451" s="193">
        <f>BI451-BJ451</f>
        <v>0</v>
      </c>
      <c r="BL451" s="310"/>
      <c r="BM451" s="158"/>
      <c r="BN451" s="194">
        <f>BL451-BM451</f>
        <v>0</v>
      </c>
      <c r="BO451" s="250">
        <v>0</v>
      </c>
      <c r="BP451" s="362"/>
      <c r="BQ451" s="362"/>
      <c r="BR451" s="362"/>
      <c r="BS451" s="248" t="str">
        <f>AG451 &amp; BO451</f>
        <v>Кредиты0</v>
      </c>
      <c r="BT451" s="362"/>
      <c r="BU451" s="362"/>
      <c r="BV451" s="362"/>
      <c r="BW451" s="362"/>
      <c r="BX451" s="362"/>
      <c r="BY451" s="248" t="str">
        <f>AG451&amp;AH451</f>
        <v>Кредитыда</v>
      </c>
      <c r="BZ451" s="249"/>
    </row>
    <row r="452" spans="3:78" ht="15" customHeight="1">
      <c r="C452" s="305"/>
      <c r="D452" s="368"/>
      <c r="E452" s="371"/>
      <c r="F452" s="374"/>
      <c r="G452" s="377"/>
      <c r="H452" s="380"/>
      <c r="I452" s="383"/>
      <c r="J452" s="383"/>
      <c r="K452" s="386"/>
      <c r="L452" s="389"/>
      <c r="M452" s="392"/>
      <c r="N452" s="396"/>
      <c r="O452" s="399"/>
      <c r="P452" s="402"/>
      <c r="Q452" s="405"/>
      <c r="R452" s="366"/>
      <c r="S452" s="366"/>
      <c r="T452" s="366"/>
      <c r="U452" s="366"/>
      <c r="V452" s="366"/>
      <c r="W452" s="366"/>
      <c r="X452" s="366"/>
      <c r="Y452" s="366"/>
      <c r="Z452" s="366"/>
      <c r="AA452" s="366"/>
      <c r="AB452" s="366"/>
      <c r="AC452" s="366"/>
      <c r="AD452" s="366"/>
      <c r="AE452" s="278" t="s">
        <v>377</v>
      </c>
      <c r="AF452" s="202"/>
      <c r="AG452" s="222" t="s">
        <v>24</v>
      </c>
      <c r="AH452" s="222"/>
      <c r="AI452" s="222"/>
      <c r="AJ452" s="222"/>
      <c r="AK452" s="222"/>
      <c r="AL452" s="222"/>
      <c r="AM452" s="222"/>
      <c r="AN452" s="222"/>
      <c r="AO452" s="222"/>
      <c r="AP452" s="167"/>
      <c r="AQ452" s="168"/>
      <c r="AR452" s="168"/>
      <c r="AS452" s="168"/>
      <c r="AT452" s="168"/>
      <c r="AU452" s="168"/>
      <c r="AV452" s="168"/>
      <c r="AW452" s="168"/>
      <c r="AX452" s="168"/>
      <c r="AY452" s="168"/>
      <c r="AZ452" s="168"/>
      <c r="BA452" s="168"/>
      <c r="BB452" s="168"/>
      <c r="BC452" s="168"/>
      <c r="BD452" s="168"/>
      <c r="BE452" s="168"/>
      <c r="BF452" s="168"/>
      <c r="BG452" s="168"/>
      <c r="BH452" s="168"/>
      <c r="BI452" s="168"/>
      <c r="BJ452" s="168"/>
      <c r="BK452" s="168"/>
      <c r="BL452" s="168"/>
      <c r="BM452" s="168"/>
      <c r="BN452" s="169"/>
      <c r="BO452" s="250"/>
      <c r="BP452" s="362"/>
      <c r="BQ452" s="362"/>
      <c r="BR452" s="362"/>
      <c r="BS452" s="249"/>
      <c r="BT452" s="362"/>
      <c r="BU452" s="362"/>
      <c r="BV452" s="362"/>
      <c r="BW452" s="362"/>
      <c r="BX452" s="362"/>
      <c r="BY452" s="249"/>
    </row>
    <row r="453" spans="3:78" ht="15" customHeight="1" thickBot="1">
      <c r="C453" s="306"/>
      <c r="D453" s="369"/>
      <c r="E453" s="372"/>
      <c r="F453" s="375"/>
      <c r="G453" s="378"/>
      <c r="H453" s="381"/>
      <c r="I453" s="384"/>
      <c r="J453" s="384"/>
      <c r="K453" s="387"/>
      <c r="L453" s="390"/>
      <c r="M453" s="393"/>
      <c r="N453" s="279" t="s">
        <v>378</v>
      </c>
      <c r="O453" s="211"/>
      <c r="P453" s="363" t="s">
        <v>282</v>
      </c>
      <c r="Q453" s="363"/>
      <c r="R453" s="170"/>
      <c r="S453" s="170"/>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5"/>
      <c r="AR453" s="165"/>
      <c r="AS453" s="165"/>
      <c r="AT453" s="165"/>
      <c r="AU453" s="165"/>
      <c r="AV453" s="165"/>
      <c r="AW453" s="165"/>
      <c r="AX453" s="165"/>
      <c r="AY453" s="165"/>
      <c r="AZ453" s="165"/>
      <c r="BA453" s="165"/>
      <c r="BB453" s="165"/>
      <c r="BC453" s="165"/>
      <c r="BD453" s="165"/>
      <c r="BE453" s="165"/>
      <c r="BF453" s="165"/>
      <c r="BG453" s="165"/>
      <c r="BH453" s="165"/>
      <c r="BI453" s="165"/>
      <c r="BJ453" s="165"/>
      <c r="BK453" s="165"/>
      <c r="BL453" s="165"/>
      <c r="BM453" s="165"/>
      <c r="BN453" s="166"/>
      <c r="BO453" s="250"/>
      <c r="BP453" s="249"/>
      <c r="BQ453" s="249"/>
      <c r="BR453" s="249"/>
      <c r="BS453" s="249"/>
      <c r="BT453" s="249"/>
      <c r="BU453" s="249"/>
      <c r="BY453" s="249"/>
    </row>
    <row r="454" spans="3:78" ht="11.25" customHeight="1">
      <c r="C454" s="97" t="s">
        <v>1008</v>
      </c>
      <c r="D454" s="367" t="s">
        <v>851</v>
      </c>
      <c r="E454" s="370" t="s">
        <v>216</v>
      </c>
      <c r="F454" s="373" t="s">
        <v>154</v>
      </c>
      <c r="G454" s="376" t="s">
        <v>1022</v>
      </c>
      <c r="H454" s="379" t="s">
        <v>825</v>
      </c>
      <c r="I454" s="382" t="s">
        <v>825</v>
      </c>
      <c r="J454" s="382" t="s">
        <v>766</v>
      </c>
      <c r="K454" s="385">
        <v>5</v>
      </c>
      <c r="L454" s="388" t="s">
        <v>7</v>
      </c>
      <c r="M454" s="391">
        <v>0</v>
      </c>
      <c r="N454" s="162"/>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1"/>
      <c r="BO454" s="250"/>
      <c r="BP454" s="249"/>
      <c r="BQ454" s="249"/>
      <c r="BR454" s="249"/>
      <c r="BS454" s="249"/>
      <c r="BT454" s="249"/>
      <c r="BU454" s="249"/>
      <c r="BY454" s="249"/>
    </row>
    <row r="455" spans="3:78" ht="11.25" customHeight="1">
      <c r="C455" s="305"/>
      <c r="D455" s="368"/>
      <c r="E455" s="371"/>
      <c r="F455" s="374"/>
      <c r="G455" s="377"/>
      <c r="H455" s="380"/>
      <c r="I455" s="383"/>
      <c r="J455" s="383"/>
      <c r="K455" s="386"/>
      <c r="L455" s="389"/>
      <c r="M455" s="392"/>
      <c r="N455" s="394"/>
      <c r="O455" s="397">
        <v>1</v>
      </c>
      <c r="P455" s="400" t="s">
        <v>966</v>
      </c>
      <c r="Q455" s="409"/>
      <c r="R455" s="364" t="s">
        <v>154</v>
      </c>
      <c r="S455" s="364" t="s">
        <v>154</v>
      </c>
      <c r="T455" s="364" t="s">
        <v>154</v>
      </c>
      <c r="U455" s="364" t="s">
        <v>154</v>
      </c>
      <c r="V455" s="364" t="s">
        <v>154</v>
      </c>
      <c r="W455" s="364" t="s">
        <v>154</v>
      </c>
      <c r="X455" s="364" t="s">
        <v>154</v>
      </c>
      <c r="Y455" s="364" t="s">
        <v>154</v>
      </c>
      <c r="Z455" s="364" t="s">
        <v>154</v>
      </c>
      <c r="AA455" s="364" t="s">
        <v>154</v>
      </c>
      <c r="AB455" s="364" t="s">
        <v>154</v>
      </c>
      <c r="AC455" s="364" t="s">
        <v>154</v>
      </c>
      <c r="AD455" s="364" t="s">
        <v>154</v>
      </c>
      <c r="AE455" s="208"/>
      <c r="AF455" s="219">
        <v>0</v>
      </c>
      <c r="AG455" s="218" t="s">
        <v>307</v>
      </c>
      <c r="AH455" s="218"/>
      <c r="AI455" s="218"/>
      <c r="AJ455" s="218"/>
      <c r="AK455" s="218"/>
      <c r="AL455" s="218"/>
      <c r="AM455" s="218"/>
      <c r="AN455" s="218"/>
      <c r="AO455" s="218"/>
      <c r="AP455" s="163"/>
      <c r="AQ455" s="163"/>
      <c r="AR455" s="163"/>
      <c r="AS455" s="163"/>
      <c r="AT455" s="163"/>
      <c r="AU455" s="163"/>
      <c r="AV455" s="163"/>
      <c r="AW455" s="163"/>
      <c r="AX455" s="163"/>
      <c r="AY455" s="163"/>
      <c r="AZ455" s="163"/>
      <c r="BA455" s="163"/>
      <c r="BB455" s="163"/>
      <c r="BC455" s="163"/>
      <c r="BD455" s="163"/>
      <c r="BE455" s="163"/>
      <c r="BF455" s="163"/>
      <c r="BG455" s="163"/>
      <c r="BH455" s="163"/>
      <c r="BI455" s="163"/>
      <c r="BJ455" s="163"/>
      <c r="BK455" s="163"/>
      <c r="BL455" s="163"/>
      <c r="BM455" s="163"/>
      <c r="BN455" s="164"/>
      <c r="BO455" s="250"/>
      <c r="BP455" s="362" t="s">
        <v>1013</v>
      </c>
      <c r="BQ455" s="362" t="s">
        <v>1013</v>
      </c>
      <c r="BR455" s="362" t="s">
        <v>1013</v>
      </c>
      <c r="BS455" s="249"/>
      <c r="BT455" s="362" t="s">
        <v>1013</v>
      </c>
      <c r="BU455" s="362" t="s">
        <v>1013</v>
      </c>
      <c r="BV455" s="362" t="s">
        <v>1013</v>
      </c>
      <c r="BW455" s="362" t="s">
        <v>1013</v>
      </c>
      <c r="BX455" s="362" t="s">
        <v>1013</v>
      </c>
      <c r="BY455" s="249"/>
    </row>
    <row r="456" spans="3:78" ht="46.5" customHeight="1">
      <c r="C456" s="305"/>
      <c r="D456" s="368"/>
      <c r="E456" s="371"/>
      <c r="F456" s="374"/>
      <c r="G456" s="377"/>
      <c r="H456" s="380"/>
      <c r="I456" s="383"/>
      <c r="J456" s="383"/>
      <c r="K456" s="386"/>
      <c r="L456" s="389"/>
      <c r="M456" s="392"/>
      <c r="N456" s="395"/>
      <c r="O456" s="398"/>
      <c r="P456" s="401"/>
      <c r="Q456" s="404"/>
      <c r="R456" s="365"/>
      <c r="S456" s="365"/>
      <c r="T456" s="365"/>
      <c r="U456" s="365"/>
      <c r="V456" s="365"/>
      <c r="W456" s="365"/>
      <c r="X456" s="365"/>
      <c r="Y456" s="365"/>
      <c r="Z456" s="365"/>
      <c r="AA456" s="365"/>
      <c r="AB456" s="365"/>
      <c r="AC456" s="365"/>
      <c r="AD456" s="365"/>
      <c r="AE456" s="192"/>
      <c r="AF456" s="216" t="s">
        <v>268</v>
      </c>
      <c r="AG456" s="157" t="s">
        <v>221</v>
      </c>
      <c r="AH456" s="298" t="s">
        <v>18</v>
      </c>
      <c r="AI456" s="317" t="s">
        <v>815</v>
      </c>
      <c r="AJ456" s="220"/>
      <c r="AK456" s="220"/>
      <c r="AL456" s="220"/>
      <c r="AM456" s="220"/>
      <c r="AN456" s="220"/>
      <c r="AO456" s="220"/>
      <c r="AP456" s="171" t="s">
        <v>18</v>
      </c>
      <c r="AQ456" s="103">
        <f>SUM(AT456,AW456,AZ456,BC456,BF456,BI456,BL456)</f>
        <v>0</v>
      </c>
      <c r="AR456" s="196">
        <f>SUM(AT456,AX456,BA456,BD456,BG456,BJ456,BM456)</f>
        <v>11028.2</v>
      </c>
      <c r="AS456" s="194">
        <f>AQ456-AR456</f>
        <v>-11028.2</v>
      </c>
      <c r="AT456" s="310"/>
      <c r="AU456" s="158">
        <v>0</v>
      </c>
      <c r="AV456" s="243"/>
      <c r="AW456" s="310"/>
      <c r="AX456" s="158">
        <v>7686.03</v>
      </c>
      <c r="AY456" s="193">
        <f>AW456-AX456</f>
        <v>-7686.03</v>
      </c>
      <c r="AZ456" s="314"/>
      <c r="BA456" s="158"/>
      <c r="BB456" s="193">
        <f>AZ456-BA456</f>
        <v>0</v>
      </c>
      <c r="BC456" s="310"/>
      <c r="BD456" s="158"/>
      <c r="BE456" s="193">
        <f>BC456-BD456</f>
        <v>0</v>
      </c>
      <c r="BF456" s="310"/>
      <c r="BG456" s="158">
        <v>3342.17</v>
      </c>
      <c r="BH456" s="193">
        <f>BF456-BG456</f>
        <v>-3342.17</v>
      </c>
      <c r="BI456" s="310"/>
      <c r="BJ456" s="158"/>
      <c r="BK456" s="193">
        <f>BI456-BJ456</f>
        <v>0</v>
      </c>
      <c r="BL456" s="310"/>
      <c r="BM456" s="158"/>
      <c r="BN456" s="194">
        <f>BL456-BM456</f>
        <v>0</v>
      </c>
      <c r="BO456" s="250">
        <v>0</v>
      </c>
      <c r="BP456" s="362"/>
      <c r="BQ456" s="362"/>
      <c r="BR456" s="362"/>
      <c r="BS456" s="248" t="str">
        <f>AG456 &amp; BO456</f>
        <v>Амортизационные отчисления0</v>
      </c>
      <c r="BT456" s="362"/>
      <c r="BU456" s="362"/>
      <c r="BV456" s="362"/>
      <c r="BW456" s="362"/>
      <c r="BX456" s="362"/>
      <c r="BY456" s="248" t="str">
        <f>AG456&amp;AH456</f>
        <v>Амортизационные отчисленияда</v>
      </c>
      <c r="BZ456" s="249"/>
    </row>
    <row r="457" spans="3:78" ht="46.5" customHeight="1">
      <c r="C457" s="97"/>
      <c r="D457" s="368"/>
      <c r="E457" s="371"/>
      <c r="F457" s="374"/>
      <c r="G457" s="377"/>
      <c r="H457" s="380"/>
      <c r="I457" s="383"/>
      <c r="J457" s="383"/>
      <c r="K457" s="386"/>
      <c r="L457" s="389"/>
      <c r="M457" s="392"/>
      <c r="N457" s="395"/>
      <c r="O457" s="398"/>
      <c r="P457" s="401"/>
      <c r="Q457" s="404"/>
      <c r="R457" s="365"/>
      <c r="S457" s="365"/>
      <c r="T457" s="365"/>
      <c r="U457" s="365"/>
      <c r="V457" s="365"/>
      <c r="W457" s="365"/>
      <c r="X457" s="365"/>
      <c r="Y457" s="365"/>
      <c r="Z457" s="365"/>
      <c r="AA457" s="365"/>
      <c r="AB457" s="365"/>
      <c r="AC457" s="365"/>
      <c r="AD457" s="365"/>
      <c r="AE457" s="325" t="s">
        <v>1008</v>
      </c>
      <c r="AF457" s="216" t="s">
        <v>118</v>
      </c>
      <c r="AG457" s="195" t="s">
        <v>240</v>
      </c>
      <c r="AH457" s="300" t="s">
        <v>18</v>
      </c>
      <c r="AI457" s="317" t="s">
        <v>815</v>
      </c>
      <c r="AJ457" s="220"/>
      <c r="AK457" s="220"/>
      <c r="AL457" s="220"/>
      <c r="AM457" s="220"/>
      <c r="AN457" s="220"/>
      <c r="AO457" s="220"/>
      <c r="AP457" s="171" t="s">
        <v>18</v>
      </c>
      <c r="AQ457" s="194">
        <f>SUM(AT457,AW457,AZ457,BC457,BF457,BI457,BL457)</f>
        <v>0</v>
      </c>
      <c r="AR457" s="196">
        <f>SUM(AT457,AX457,BA457,BD457,BG457,BJ457,BM457)</f>
        <v>8411.7999999999993</v>
      </c>
      <c r="AS457" s="194">
        <f>AQ457-AR457</f>
        <v>-8411.7999999999993</v>
      </c>
      <c r="AT457" s="315"/>
      <c r="AU457" s="172">
        <v>0</v>
      </c>
      <c r="AV457" s="240"/>
      <c r="AW457" s="311"/>
      <c r="AX457" s="197"/>
      <c r="AY457" s="198">
        <f>AW457-AX457</f>
        <v>0</v>
      </c>
      <c r="AZ457" s="315"/>
      <c r="BA457" s="197">
        <v>4669.01</v>
      </c>
      <c r="BB457" s="198">
        <f>AZ457-BA457</f>
        <v>-4669.01</v>
      </c>
      <c r="BC457" s="311"/>
      <c r="BD457" s="197">
        <v>3236.49</v>
      </c>
      <c r="BE457" s="198">
        <f>BC457-BD457</f>
        <v>-3236.49</v>
      </c>
      <c r="BF457" s="311"/>
      <c r="BG457" s="197"/>
      <c r="BH457" s="198">
        <f>BF457-BG457</f>
        <v>0</v>
      </c>
      <c r="BI457" s="311"/>
      <c r="BJ457" s="197">
        <v>506.3</v>
      </c>
      <c r="BK457" s="198">
        <f>BI457-BJ457</f>
        <v>-506.3</v>
      </c>
      <c r="BL457" s="311"/>
      <c r="BM457" s="197"/>
      <c r="BN457" s="194">
        <f>BL457-BM457</f>
        <v>0</v>
      </c>
      <c r="BO457" s="250">
        <v>0</v>
      </c>
      <c r="BP457" s="362"/>
      <c r="BQ457" s="362"/>
      <c r="BR457" s="362"/>
      <c r="BS457" s="248" t="str">
        <f>AG457 &amp; BO457</f>
        <v>Прибыль направляемая на инвестиции0</v>
      </c>
      <c r="BT457" s="362"/>
      <c r="BU457" s="362"/>
      <c r="BV457" s="362"/>
      <c r="BW457" s="362"/>
      <c r="BX457" s="362"/>
      <c r="BY457" s="248" t="str">
        <f>AG457&amp;AH457</f>
        <v>Прибыль направляемая на инвестициида</v>
      </c>
      <c r="BZ457" s="249"/>
    </row>
    <row r="458" spans="3:78" ht="15" customHeight="1">
      <c r="C458" s="305"/>
      <c r="D458" s="368"/>
      <c r="E458" s="371"/>
      <c r="F458" s="374"/>
      <c r="G458" s="377"/>
      <c r="H458" s="380"/>
      <c r="I458" s="383"/>
      <c r="J458" s="383"/>
      <c r="K458" s="386"/>
      <c r="L458" s="389"/>
      <c r="M458" s="392"/>
      <c r="N458" s="396"/>
      <c r="O458" s="399"/>
      <c r="P458" s="402"/>
      <c r="Q458" s="405"/>
      <c r="R458" s="366"/>
      <c r="S458" s="366"/>
      <c r="T458" s="366"/>
      <c r="U458" s="366"/>
      <c r="V458" s="366"/>
      <c r="W458" s="366"/>
      <c r="X458" s="366"/>
      <c r="Y458" s="366"/>
      <c r="Z458" s="366"/>
      <c r="AA458" s="366"/>
      <c r="AB458" s="366"/>
      <c r="AC458" s="366"/>
      <c r="AD458" s="366"/>
      <c r="AE458" s="278" t="s">
        <v>377</v>
      </c>
      <c r="AF458" s="202"/>
      <c r="AG458" s="222" t="s">
        <v>24</v>
      </c>
      <c r="AH458" s="222"/>
      <c r="AI458" s="222"/>
      <c r="AJ458" s="222"/>
      <c r="AK458" s="222"/>
      <c r="AL458" s="222"/>
      <c r="AM458" s="222"/>
      <c r="AN458" s="222"/>
      <c r="AO458" s="222"/>
      <c r="AP458" s="167"/>
      <c r="AQ458" s="168"/>
      <c r="AR458" s="168"/>
      <c r="AS458" s="168"/>
      <c r="AT458" s="168"/>
      <c r="AU458" s="168"/>
      <c r="AV458" s="168"/>
      <c r="AW458" s="168"/>
      <c r="AX458" s="168"/>
      <c r="AY458" s="168"/>
      <c r="AZ458" s="168"/>
      <c r="BA458" s="168"/>
      <c r="BB458" s="168"/>
      <c r="BC458" s="168"/>
      <c r="BD458" s="168"/>
      <c r="BE458" s="168"/>
      <c r="BF458" s="168"/>
      <c r="BG458" s="168"/>
      <c r="BH458" s="168"/>
      <c r="BI458" s="168"/>
      <c r="BJ458" s="168"/>
      <c r="BK458" s="168"/>
      <c r="BL458" s="168"/>
      <c r="BM458" s="168"/>
      <c r="BN458" s="169"/>
      <c r="BO458" s="250"/>
      <c r="BP458" s="362"/>
      <c r="BQ458" s="362"/>
      <c r="BR458" s="362"/>
      <c r="BS458" s="249"/>
      <c r="BT458" s="362"/>
      <c r="BU458" s="362"/>
      <c r="BV458" s="362"/>
      <c r="BW458" s="362"/>
      <c r="BX458" s="362"/>
      <c r="BY458" s="249"/>
    </row>
    <row r="459" spans="3:78" ht="15" customHeight="1" thickBot="1">
      <c r="C459" s="306"/>
      <c r="D459" s="369"/>
      <c r="E459" s="372"/>
      <c r="F459" s="375"/>
      <c r="G459" s="378"/>
      <c r="H459" s="381"/>
      <c r="I459" s="384"/>
      <c r="J459" s="384"/>
      <c r="K459" s="387"/>
      <c r="L459" s="390"/>
      <c r="M459" s="393"/>
      <c r="N459" s="279" t="s">
        <v>378</v>
      </c>
      <c r="O459" s="211"/>
      <c r="P459" s="363" t="s">
        <v>154</v>
      </c>
      <c r="Q459" s="363"/>
      <c r="R459" s="170"/>
      <c r="S459" s="170"/>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c r="AQ459" s="165"/>
      <c r="AR459" s="165"/>
      <c r="AS459" s="165"/>
      <c r="AT459" s="165"/>
      <c r="AU459" s="165"/>
      <c r="AV459" s="165"/>
      <c r="AW459" s="165"/>
      <c r="AX459" s="165"/>
      <c r="AY459" s="165"/>
      <c r="AZ459" s="165"/>
      <c r="BA459" s="165"/>
      <c r="BB459" s="165"/>
      <c r="BC459" s="165"/>
      <c r="BD459" s="165"/>
      <c r="BE459" s="165"/>
      <c r="BF459" s="165"/>
      <c r="BG459" s="165"/>
      <c r="BH459" s="165"/>
      <c r="BI459" s="165"/>
      <c r="BJ459" s="165"/>
      <c r="BK459" s="165"/>
      <c r="BL459" s="165"/>
      <c r="BM459" s="165"/>
      <c r="BN459" s="166"/>
      <c r="BO459" s="250"/>
      <c r="BP459" s="249"/>
      <c r="BQ459" s="249"/>
      <c r="BR459" s="249"/>
      <c r="BS459" s="249"/>
      <c r="BT459" s="249"/>
      <c r="BU459" s="249"/>
      <c r="BY459" s="249"/>
    </row>
    <row r="460" spans="3:78">
      <c r="C460" s="45"/>
      <c r="D460" s="139"/>
      <c r="E460" s="140" t="s">
        <v>1006</v>
      </c>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1"/>
      <c r="AF460" s="141"/>
      <c r="AG460" s="141"/>
      <c r="AH460" s="141"/>
      <c r="AI460" s="141"/>
      <c r="AJ460" s="141"/>
      <c r="AK460" s="141"/>
      <c r="AL460" s="141"/>
      <c r="AM460" s="141"/>
      <c r="AN460" s="141"/>
      <c r="AO460" s="141"/>
      <c r="AP460" s="141"/>
      <c r="AQ460" s="141"/>
      <c r="AR460" s="141"/>
      <c r="AS460" s="141"/>
      <c r="AT460" s="141"/>
      <c r="AU460" s="141"/>
      <c r="AV460" s="141"/>
      <c r="AW460" s="141"/>
      <c r="AX460" s="141"/>
      <c r="AY460" s="141"/>
      <c r="AZ460" s="141"/>
      <c r="BA460" s="141"/>
      <c r="BB460" s="141"/>
      <c r="BC460" s="141"/>
      <c r="BD460" s="141"/>
      <c r="BE460" s="141"/>
      <c r="BF460" s="141"/>
      <c r="BG460" s="141"/>
      <c r="BH460" s="141"/>
      <c r="BI460" s="141"/>
      <c r="BJ460" s="141"/>
      <c r="BK460" s="141"/>
      <c r="BL460" s="141"/>
      <c r="BM460" s="141"/>
      <c r="BN460" s="141"/>
      <c r="BO460" s="99"/>
    </row>
    <row r="461" spans="3:78" ht="15.75" customHeight="1">
      <c r="C461" s="45"/>
      <c r="D461" s="109"/>
      <c r="E461" s="110"/>
      <c r="F461" s="98"/>
      <c r="G461" s="98"/>
      <c r="H461" s="98"/>
      <c r="I461" s="98"/>
      <c r="J461" s="98"/>
      <c r="K461" s="98"/>
      <c r="L461" s="98"/>
      <c r="M461" s="98"/>
      <c r="N461" s="98"/>
      <c r="O461" s="98"/>
      <c r="P461" s="98"/>
      <c r="Q461" s="98"/>
      <c r="R461" s="98"/>
      <c r="S461" s="98"/>
      <c r="T461" s="98"/>
      <c r="U461" s="98"/>
      <c r="V461" s="98"/>
      <c r="W461" s="98"/>
      <c r="X461" s="98"/>
      <c r="Y461" s="98"/>
      <c r="Z461" s="98"/>
      <c r="AA461" s="98"/>
      <c r="AB461" s="98"/>
      <c r="AC461" s="98"/>
      <c r="AD461" s="98"/>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2"/>
      <c r="BD461" s="110"/>
      <c r="BE461" s="110"/>
      <c r="BF461" s="105"/>
      <c r="BG461" s="105"/>
      <c r="BH461" s="105"/>
      <c r="BI461" s="105"/>
      <c r="BJ461" s="105"/>
      <c r="BK461" s="105"/>
      <c r="BL461" s="105"/>
      <c r="BM461" s="105"/>
      <c r="BN461" s="114"/>
    </row>
    <row r="462" spans="3:78" ht="15" customHeight="1">
      <c r="C462" s="45"/>
      <c r="D462" s="55" t="s">
        <v>165</v>
      </c>
      <c r="E462" s="96"/>
      <c r="F462" s="9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99"/>
    </row>
    <row r="463" spans="3:78" ht="24" customHeight="1">
      <c r="C463" s="45"/>
      <c r="D463" s="427" t="s">
        <v>36</v>
      </c>
      <c r="E463" s="427" t="s">
        <v>195</v>
      </c>
      <c r="F463" s="427" t="s">
        <v>196</v>
      </c>
      <c r="G463" s="433" t="s">
        <v>163</v>
      </c>
      <c r="H463" s="424" t="s">
        <v>314</v>
      </c>
      <c r="I463" s="425"/>
      <c r="J463" s="425"/>
      <c r="K463" s="433" t="s">
        <v>254</v>
      </c>
      <c r="L463" s="424" t="s">
        <v>266</v>
      </c>
      <c r="M463" s="433" t="s">
        <v>267</v>
      </c>
      <c r="N463" s="429" t="s">
        <v>315</v>
      </c>
      <c r="O463" s="430"/>
      <c r="P463" s="424" t="s">
        <v>281</v>
      </c>
      <c r="Q463" s="424" t="s">
        <v>308</v>
      </c>
      <c r="R463" s="424" t="s">
        <v>309</v>
      </c>
      <c r="S463" s="424" t="s">
        <v>310</v>
      </c>
      <c r="T463" s="425"/>
      <c r="U463" s="425"/>
      <c r="V463" s="425"/>
      <c r="W463" s="425"/>
      <c r="X463" s="425"/>
      <c r="Y463" s="425"/>
      <c r="Z463" s="424" t="s">
        <v>314</v>
      </c>
      <c r="AA463" s="425"/>
      <c r="AB463" s="425"/>
      <c r="AC463" s="425"/>
      <c r="AD463" s="425"/>
      <c r="AE463" s="429" t="s">
        <v>316</v>
      </c>
      <c r="AF463" s="430"/>
      <c r="AG463" s="433" t="s">
        <v>161</v>
      </c>
      <c r="AH463" s="424" t="s">
        <v>363</v>
      </c>
      <c r="AI463" s="424" t="s">
        <v>369</v>
      </c>
      <c r="AJ463" s="424" t="s">
        <v>367</v>
      </c>
      <c r="AK463" s="424" t="s">
        <v>368</v>
      </c>
      <c r="AL463" s="424" t="s">
        <v>370</v>
      </c>
      <c r="AM463" s="424" t="s">
        <v>371</v>
      </c>
      <c r="AN463" s="424" t="s">
        <v>372</v>
      </c>
      <c r="AO463" s="424" t="s">
        <v>373</v>
      </c>
      <c r="AP463" s="424" t="s">
        <v>283</v>
      </c>
      <c r="AQ463" s="424" t="s">
        <v>298</v>
      </c>
      <c r="AR463" s="424" t="s">
        <v>344</v>
      </c>
      <c r="AS463" s="424" t="s">
        <v>300</v>
      </c>
      <c r="AT463" s="424" t="s">
        <v>301</v>
      </c>
      <c r="AU463" s="424" t="s">
        <v>388</v>
      </c>
      <c r="AV463" s="424" t="str">
        <f>"Размер средств, исключаемых из НВВ на " &amp; god &amp; " год, в связи с неисполнением ИП"</f>
        <v>Размер средств, исключаемых из НВВ на 2020 год, в связи с неисполнением ИП</v>
      </c>
      <c r="AW463" s="283" t="str">
        <f>"Утверждено на " &amp; god &amp; " (план)"</f>
        <v>Утверждено на 2020 (план)</v>
      </c>
      <c r="AX463" s="283" t="str">
        <f>"Утверждено на " &amp; god &amp; " (корректировка)"</f>
        <v>Утверждено на 2020 (корректировка)</v>
      </c>
      <c r="AY463" s="283" t="str">
        <f>"Утверждено на " &amp; god &amp; " (дельта)"</f>
        <v>Утверждено на 2020 (дельта)</v>
      </c>
      <c r="AZ463" s="283" t="str">
        <f>"Утверждено на " &amp; god+1 &amp; " (план)"</f>
        <v>Утверждено на 2021 (план)</v>
      </c>
      <c r="BA463" s="283" t="str">
        <f>"Утверждено на " &amp; god+1 &amp; " (корректировка)"</f>
        <v>Утверждено на 2021 (корректировка)</v>
      </c>
      <c r="BB463" s="283" t="str">
        <f>"Утверждено на " &amp; god+1 &amp; " (дельта)"</f>
        <v>Утверждено на 2021 (дельта)</v>
      </c>
      <c r="BC463" s="283" t="str">
        <f>"Утверждено на " &amp; god+2 &amp; " (план)"</f>
        <v>Утверждено на 2022 (план)</v>
      </c>
      <c r="BD463" s="283" t="str">
        <f>"Утверждено на " &amp; god+2 &amp; " (корректировка)"</f>
        <v>Утверждено на 2022 (корректировка)</v>
      </c>
      <c r="BE463" s="283" t="str">
        <f>"Утверждено на " &amp; god+2 &amp; " (дельта)"</f>
        <v>Утверждено на 2022 (дельта)</v>
      </c>
      <c r="BF463" s="283" t="str">
        <f>"Утверждено на " &amp; god+3 &amp; " (план)"</f>
        <v>Утверждено на 2023 (план)</v>
      </c>
      <c r="BG463" s="283" t="str">
        <f>"Утверждено на " &amp; god+3 &amp; " (корректировка)"</f>
        <v>Утверждено на 2023 (корректировка)</v>
      </c>
      <c r="BH463" s="283" t="str">
        <f>"Утверждено на " &amp; god+3 &amp; " (дельта)"</f>
        <v>Утверждено на 2023 (дельта)</v>
      </c>
      <c r="BI463" s="283" t="str">
        <f>"Утверждено на " &amp; god+4 &amp; " (план)"</f>
        <v>Утверждено на 2024 (план)</v>
      </c>
      <c r="BJ463" s="283" t="str">
        <f>"Утверждено на " &amp; god+4 &amp; " (корректировка)"</f>
        <v>Утверждено на 2024 (корректировка)</v>
      </c>
      <c r="BK463" s="283" t="str">
        <f>"Утверждено на " &amp; god+4 &amp; " (дельта)"</f>
        <v>Утверждено на 2024 (дельта)</v>
      </c>
      <c r="BL463" s="424" t="str">
        <f>"Утверждено на оставшийся период (план)"</f>
        <v>Утверждено на оставшийся период (план)</v>
      </c>
      <c r="BM463" s="424" t="str">
        <f>"Утверждено на оставшийся период (корректировка)"</f>
        <v>Утверждено на оставшийся период (корректировка)</v>
      </c>
      <c r="BN463" s="424" t="str">
        <f>"Утверждено на оставшийся период (дельта)"</f>
        <v>Утверждено на оставшийся период (дельта)</v>
      </c>
      <c r="BO463" s="99"/>
    </row>
    <row r="464" spans="3:78" ht="24" customHeight="1">
      <c r="C464" s="45"/>
      <c r="D464" s="428"/>
      <c r="E464" s="428"/>
      <c r="F464" s="428"/>
      <c r="G464" s="434"/>
      <c r="H464" s="283" t="s">
        <v>157</v>
      </c>
      <c r="I464" s="283" t="s">
        <v>158</v>
      </c>
      <c r="J464" s="283" t="s">
        <v>159</v>
      </c>
      <c r="K464" s="434"/>
      <c r="L464" s="426"/>
      <c r="M464" s="434"/>
      <c r="N464" s="431"/>
      <c r="O464" s="432"/>
      <c r="P464" s="426"/>
      <c r="Q464" s="426"/>
      <c r="R464" s="426"/>
      <c r="S464" s="283" t="s">
        <v>157</v>
      </c>
      <c r="T464" s="283" t="s">
        <v>158</v>
      </c>
      <c r="U464" s="283" t="s">
        <v>159</v>
      </c>
      <c r="V464" s="283" t="s">
        <v>311</v>
      </c>
      <c r="W464" s="283" t="s">
        <v>159</v>
      </c>
      <c r="X464" s="283" t="s">
        <v>312</v>
      </c>
      <c r="Y464" s="283" t="s">
        <v>313</v>
      </c>
      <c r="Z464" s="283" t="s">
        <v>157</v>
      </c>
      <c r="AA464" s="283" t="s">
        <v>158</v>
      </c>
      <c r="AB464" s="283" t="s">
        <v>159</v>
      </c>
      <c r="AC464" s="283" t="s">
        <v>311</v>
      </c>
      <c r="AD464" s="283" t="s">
        <v>159</v>
      </c>
      <c r="AE464" s="431"/>
      <c r="AF464" s="432"/>
      <c r="AG464" s="434"/>
      <c r="AH464" s="426"/>
      <c r="AI464" s="426"/>
      <c r="AJ464" s="426"/>
      <c r="AK464" s="426"/>
      <c r="AL464" s="426"/>
      <c r="AM464" s="426"/>
      <c r="AN464" s="426"/>
      <c r="AO464" s="426"/>
      <c r="AP464" s="434"/>
      <c r="AQ464" s="426"/>
      <c r="AR464" s="426"/>
      <c r="AS464" s="426"/>
      <c r="AT464" s="426"/>
      <c r="AU464" s="426"/>
      <c r="AV464" s="426"/>
      <c r="AW464" s="283" t="s">
        <v>141</v>
      </c>
      <c r="AX464" s="283" t="s">
        <v>141</v>
      </c>
      <c r="AY464" s="283" t="s">
        <v>141</v>
      </c>
      <c r="AZ464" s="283" t="s">
        <v>141</v>
      </c>
      <c r="BA464" s="283" t="s">
        <v>141</v>
      </c>
      <c r="BB464" s="283" t="s">
        <v>141</v>
      </c>
      <c r="BC464" s="283" t="s">
        <v>141</v>
      </c>
      <c r="BD464" s="283" t="s">
        <v>141</v>
      </c>
      <c r="BE464" s="283" t="s">
        <v>141</v>
      </c>
      <c r="BF464" s="283" t="s">
        <v>141</v>
      </c>
      <c r="BG464" s="283" t="s">
        <v>141</v>
      </c>
      <c r="BH464" s="283" t="s">
        <v>141</v>
      </c>
      <c r="BI464" s="283" t="s">
        <v>141</v>
      </c>
      <c r="BJ464" s="283" t="s">
        <v>141</v>
      </c>
      <c r="BK464" s="283" t="s">
        <v>141</v>
      </c>
      <c r="BL464" s="426"/>
      <c r="BM464" s="426"/>
      <c r="BN464" s="426"/>
      <c r="BO464" s="99"/>
    </row>
    <row r="465" spans="3:78" ht="12.75" customHeight="1" thickBot="1">
      <c r="C465" s="45"/>
      <c r="D465" s="108"/>
      <c r="E465" s="108"/>
      <c r="F465" s="108"/>
      <c r="G465" s="200" t="s">
        <v>141</v>
      </c>
      <c r="H465" s="285"/>
      <c r="I465" s="285"/>
      <c r="J465" s="285"/>
      <c r="K465" s="285"/>
      <c r="L465" s="285"/>
      <c r="M465" s="285"/>
      <c r="N465" s="285"/>
      <c r="O465" s="285"/>
      <c r="P465" s="285"/>
      <c r="Q465" s="285"/>
      <c r="R465" s="285"/>
      <c r="S465" s="285"/>
      <c r="T465" s="285"/>
      <c r="U465" s="285"/>
      <c r="V465" s="285"/>
      <c r="W465" s="285"/>
      <c r="X465" s="285"/>
      <c r="Y465" s="285"/>
      <c r="Z465" s="285"/>
      <c r="AA465" s="285"/>
      <c r="AB465" s="285"/>
      <c r="AC465" s="285"/>
      <c r="AD465" s="285"/>
      <c r="AE465" s="435"/>
      <c r="AF465" s="435"/>
      <c r="AG465" s="435"/>
      <c r="AH465" s="285"/>
      <c r="AI465" s="285"/>
      <c r="AJ465" s="285"/>
      <c r="AK465" s="285"/>
      <c r="AL465" s="285"/>
      <c r="AM465" s="285"/>
      <c r="AN465" s="285"/>
      <c r="AO465" s="285"/>
      <c r="AP465" s="285"/>
      <c r="AQ465" s="101">
        <f>SUMIF($BO466:$BO521,"&lt;&gt;1",AQ466:AQ521)</f>
        <v>41818</v>
      </c>
      <c r="AR465" s="101">
        <f>SUMIF($BO466:$BO521,"&lt;&gt;1",AR466:AR521)</f>
        <v>48958.66</v>
      </c>
      <c r="AS465" s="100">
        <f>AQ465-AR465</f>
        <v>-7140.6600000000035</v>
      </c>
      <c r="AT465" s="101">
        <f>SUMIF($BO466:$BO521,"&lt;&gt;1",AT466:AT521)</f>
        <v>15288</v>
      </c>
      <c r="AU465" s="101">
        <f>SUMIF($BO466:$BO521,"&lt;&gt;1",AU466:AU521)</f>
        <v>16791.190000000002</v>
      </c>
      <c r="AV465" s="101">
        <f>SUMIF($BO466:$BO521,"&lt;&gt;1",AV466:AV521)</f>
        <v>0</v>
      </c>
      <c r="AW465" s="101">
        <f>SUMIF($BO466:$BO521,"&lt;&gt;1",AW466:AW521)</f>
        <v>6200</v>
      </c>
      <c r="AX465" s="101">
        <f>SUMIF($BO466:$BO521,"&lt;&gt;1",AX466:AX521)</f>
        <v>7780</v>
      </c>
      <c r="AY465" s="101">
        <f>AW465-AX465</f>
        <v>-1580</v>
      </c>
      <c r="AZ465" s="101">
        <f>SUMIF($BO466:$BO521,"&lt;&gt;1",AZ466:AZ521)</f>
        <v>4680</v>
      </c>
      <c r="BA465" s="101">
        <f>SUMIF($BO466:$BO521,"&lt;&gt;1",BA466:BA521)</f>
        <v>8740</v>
      </c>
      <c r="BB465" s="101">
        <f>AZ465-BA465</f>
        <v>-4060</v>
      </c>
      <c r="BC465" s="101">
        <f>SUMIF($BO466:$BO521,"&lt;&gt;1",BC466:BC521)</f>
        <v>8700</v>
      </c>
      <c r="BD465" s="101">
        <f>SUMIF($BO466:$BO521,"&lt;&gt;1",BD466:BD521)</f>
        <v>11038.4</v>
      </c>
      <c r="BE465" s="101">
        <f>BC465-BD465</f>
        <v>-2338.3999999999996</v>
      </c>
      <c r="BF465" s="101">
        <f>SUMIF($BO466:$BO521,"&lt;&gt;1",BF466:BF521)</f>
        <v>3700</v>
      </c>
      <c r="BG465" s="101">
        <f>SUMIF($BO466:$BO521,"&lt;&gt;1",BG466:BG521)</f>
        <v>6112.26</v>
      </c>
      <c r="BH465" s="101">
        <f>BF465-BG465</f>
        <v>-2412.2600000000002</v>
      </c>
      <c r="BI465" s="101">
        <f>SUMIF($BO466:$BO521,"&lt;&gt;1",BI466:BI521)</f>
        <v>3250</v>
      </c>
      <c r="BJ465" s="101">
        <f>SUMIF($BO466:$BO521,"&lt;&gt;1",BJ466:BJ521)</f>
        <v>0</v>
      </c>
      <c r="BK465" s="101">
        <f>BI465-BJ465</f>
        <v>3250</v>
      </c>
      <c r="BL465" s="101">
        <f>SUMIF($BO466:$BO521,"&lt;&gt;1",BL466:BL521)</f>
        <v>0</v>
      </c>
      <c r="BM465" s="101">
        <f>SUMIF($BO466:$BO521,"&lt;&gt;1",BM466:BM521)</f>
        <v>0</v>
      </c>
      <c r="BN465" s="100">
        <f>BL465-BM465</f>
        <v>0</v>
      </c>
      <c r="BO465" s="99"/>
    </row>
    <row r="466" spans="3:78" s="48" customFormat="1" ht="11.25" hidden="1" customHeight="1">
      <c r="C466" s="45"/>
      <c r="D466" s="98">
        <v>0</v>
      </c>
      <c r="E466" s="98"/>
      <c r="F466" s="98"/>
      <c r="G466" s="107"/>
      <c r="H466" s="107"/>
      <c r="I466" s="107"/>
      <c r="J466" s="107"/>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14"/>
      <c r="BO466" s="99"/>
    </row>
    <row r="467" spans="3:78" ht="11.25" customHeight="1">
      <c r="C467" s="97"/>
      <c r="D467" s="367">
        <v>1</v>
      </c>
      <c r="E467" s="413" t="s">
        <v>199</v>
      </c>
      <c r="F467" s="416" t="s">
        <v>210</v>
      </c>
      <c r="G467" s="419" t="s">
        <v>996</v>
      </c>
      <c r="H467" s="422" t="s">
        <v>825</v>
      </c>
      <c r="I467" s="422" t="s">
        <v>825</v>
      </c>
      <c r="J467" s="422" t="s">
        <v>766</v>
      </c>
      <c r="K467" s="385">
        <v>1</v>
      </c>
      <c r="L467" s="423">
        <v>2019</v>
      </c>
      <c r="M467" s="391">
        <v>100</v>
      </c>
      <c r="N467" s="162"/>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1"/>
      <c r="BO467" s="250"/>
      <c r="BP467" s="249"/>
      <c r="BQ467" s="249"/>
      <c r="BR467" s="249"/>
      <c r="BS467" s="249"/>
      <c r="BT467" s="249"/>
      <c r="BU467" s="249"/>
      <c r="BY467" s="249"/>
    </row>
    <row r="468" spans="3:78" ht="11.25" customHeight="1">
      <c r="C468" s="305"/>
      <c r="D468" s="368"/>
      <c r="E468" s="414"/>
      <c r="F468" s="417"/>
      <c r="G468" s="420"/>
      <c r="H468" s="380"/>
      <c r="I468" s="383"/>
      <c r="J468" s="383"/>
      <c r="K468" s="386"/>
      <c r="L468" s="389"/>
      <c r="M468" s="392"/>
      <c r="N468" s="394"/>
      <c r="O468" s="397">
        <v>1</v>
      </c>
      <c r="P468" s="410" t="s">
        <v>966</v>
      </c>
      <c r="Q468" s="409"/>
      <c r="R468" s="364"/>
      <c r="S468" s="364"/>
      <c r="T468" s="364"/>
      <c r="U468" s="364"/>
      <c r="V468" s="364"/>
      <c r="W468" s="364"/>
      <c r="X468" s="364"/>
      <c r="Y468" s="364"/>
      <c r="Z468" s="364"/>
      <c r="AA468" s="364"/>
      <c r="AB468" s="364"/>
      <c r="AC468" s="364"/>
      <c r="AD468" s="364"/>
      <c r="AE468" s="208"/>
      <c r="AF468" s="219"/>
      <c r="AG468" s="218"/>
      <c r="AH468" s="218"/>
      <c r="AI468" s="218"/>
      <c r="AJ468" s="218"/>
      <c r="AK468" s="218"/>
      <c r="AL468" s="218"/>
      <c r="AM468" s="218"/>
      <c r="AN468" s="218"/>
      <c r="AO468" s="218"/>
      <c r="AP468" s="163"/>
      <c r="AQ468" s="163"/>
      <c r="AR468" s="163"/>
      <c r="AS468" s="163"/>
      <c r="AT468" s="163"/>
      <c r="AU468" s="163"/>
      <c r="AV468" s="163"/>
      <c r="AW468" s="163"/>
      <c r="AX468" s="163"/>
      <c r="AY468" s="163"/>
      <c r="AZ468" s="163"/>
      <c r="BA468" s="163"/>
      <c r="BB468" s="163"/>
      <c r="BC468" s="163"/>
      <c r="BD468" s="163"/>
      <c r="BE468" s="163"/>
      <c r="BF468" s="163"/>
      <c r="BG468" s="163"/>
      <c r="BH468" s="163"/>
      <c r="BI468" s="163"/>
      <c r="BJ468" s="163"/>
      <c r="BK468" s="163"/>
      <c r="BL468" s="163"/>
      <c r="BM468" s="163"/>
      <c r="BN468" s="164"/>
      <c r="BO468" s="250"/>
      <c r="BP468" s="362"/>
      <c r="BQ468" s="362"/>
      <c r="BR468" s="362"/>
      <c r="BS468" s="249"/>
      <c r="BT468" s="362"/>
      <c r="BU468" s="362"/>
      <c r="BV468" s="362"/>
      <c r="BW468" s="362"/>
      <c r="BX468" s="362"/>
      <c r="BY468" s="249"/>
    </row>
    <row r="469" spans="3:78" ht="40.5" customHeight="1">
      <c r="C469" s="305"/>
      <c r="D469" s="368"/>
      <c r="E469" s="414"/>
      <c r="F469" s="417"/>
      <c r="G469" s="420"/>
      <c r="H469" s="380"/>
      <c r="I469" s="383"/>
      <c r="J469" s="383"/>
      <c r="K469" s="386"/>
      <c r="L469" s="389"/>
      <c r="M469" s="392"/>
      <c r="N469" s="395"/>
      <c r="O469" s="398"/>
      <c r="P469" s="411"/>
      <c r="Q469" s="404"/>
      <c r="R469" s="365"/>
      <c r="S469" s="365"/>
      <c r="T469" s="365"/>
      <c r="U469" s="365"/>
      <c r="V469" s="365"/>
      <c r="W469" s="365"/>
      <c r="X469" s="365"/>
      <c r="Y469" s="365"/>
      <c r="Z469" s="365"/>
      <c r="AA469" s="365"/>
      <c r="AB469" s="365"/>
      <c r="AC469" s="365"/>
      <c r="AD469" s="365"/>
      <c r="AE469" s="192"/>
      <c r="AF469" s="216" t="s">
        <v>268</v>
      </c>
      <c r="AG469" s="297" t="s">
        <v>240</v>
      </c>
      <c r="AH469" s="298" t="s">
        <v>18</v>
      </c>
      <c r="AI469" s="317" t="s">
        <v>815</v>
      </c>
      <c r="AJ469" s="220" t="s">
        <v>530</v>
      </c>
      <c r="AK469" s="220" t="s">
        <v>816</v>
      </c>
      <c r="AL469" s="220" t="s">
        <v>817</v>
      </c>
      <c r="AM469" s="220" t="s">
        <v>818</v>
      </c>
      <c r="AN469" s="220" t="s">
        <v>819</v>
      </c>
      <c r="AO469" s="220" t="s">
        <v>820</v>
      </c>
      <c r="AP469" s="171" t="s">
        <v>19</v>
      </c>
      <c r="AQ469" s="194">
        <f>SUM(AT469,AW469,AZ469,BC469,BF469,BI469,BL469)</f>
        <v>4360</v>
      </c>
      <c r="AR469" s="196">
        <f>SUM(AT469,AX469,BA469,BD469,BG469,BJ469,BM469)</f>
        <v>4360</v>
      </c>
      <c r="AS469" s="194">
        <f>AQ469-AR469</f>
        <v>0</v>
      </c>
      <c r="AT469" s="315">
        <v>4360</v>
      </c>
      <c r="AU469" s="158">
        <v>5232</v>
      </c>
      <c r="AV469" s="313"/>
      <c r="AW469" s="311">
        <v>0</v>
      </c>
      <c r="AX469" s="313">
        <v>0</v>
      </c>
      <c r="AY469" s="198"/>
      <c r="AZ469" s="315">
        <v>0</v>
      </c>
      <c r="BA469" s="313">
        <v>0</v>
      </c>
      <c r="BB469" s="198"/>
      <c r="BC469" s="311">
        <v>0</v>
      </c>
      <c r="BD469" s="313">
        <v>0</v>
      </c>
      <c r="BE469" s="198"/>
      <c r="BF469" s="311">
        <v>0</v>
      </c>
      <c r="BG469" s="313">
        <v>0</v>
      </c>
      <c r="BH469" s="198"/>
      <c r="BI469" s="311">
        <v>0</v>
      </c>
      <c r="BJ469" s="313">
        <v>0</v>
      </c>
      <c r="BK469" s="198"/>
      <c r="BL469" s="311"/>
      <c r="BM469" s="313"/>
      <c r="BN469" s="194"/>
      <c r="BO469" s="250">
        <v>0</v>
      </c>
      <c r="BP469" s="362"/>
      <c r="BQ469" s="362"/>
      <c r="BR469" s="362"/>
      <c r="BS469" s="248" t="str">
        <f>AG469 &amp; BO469</f>
        <v>Прибыль направляемая на инвестиции0</v>
      </c>
      <c r="BT469" s="362"/>
      <c r="BU469" s="362"/>
      <c r="BV469" s="362"/>
      <c r="BW469" s="362"/>
      <c r="BX469" s="362"/>
      <c r="BY469" s="248" t="str">
        <f>AG469&amp;AH469</f>
        <v>Прибыль направляемая на инвестициида</v>
      </c>
      <c r="BZ469" s="249">
        <v>0</v>
      </c>
    </row>
    <row r="470" spans="3:78" ht="15" customHeight="1">
      <c r="C470" s="305" t="s">
        <v>941</v>
      </c>
      <c r="D470" s="368"/>
      <c r="E470" s="414"/>
      <c r="F470" s="417"/>
      <c r="G470" s="420"/>
      <c r="H470" s="380"/>
      <c r="I470" s="383"/>
      <c r="J470" s="383"/>
      <c r="K470" s="386"/>
      <c r="L470" s="389"/>
      <c r="M470" s="392"/>
      <c r="N470" s="396"/>
      <c r="O470" s="399"/>
      <c r="P470" s="412"/>
      <c r="Q470" s="405"/>
      <c r="R470" s="366"/>
      <c r="S470" s="366"/>
      <c r="T470" s="366"/>
      <c r="U470" s="366"/>
      <c r="V470" s="366"/>
      <c r="W470" s="366"/>
      <c r="X470" s="366"/>
      <c r="Y470" s="366"/>
      <c r="Z470" s="366"/>
      <c r="AA470" s="366"/>
      <c r="AB470" s="366"/>
      <c r="AC470" s="366"/>
      <c r="AD470" s="366"/>
      <c r="AE470" s="278" t="s">
        <v>377</v>
      </c>
      <c r="AF470" s="202"/>
      <c r="AG470" s="222" t="s">
        <v>24</v>
      </c>
      <c r="AH470" s="222"/>
      <c r="AI470" s="222"/>
      <c r="AJ470" s="222"/>
      <c r="AK470" s="222"/>
      <c r="AL470" s="222"/>
      <c r="AM470" s="222"/>
      <c r="AN470" s="222"/>
      <c r="AO470" s="222"/>
      <c r="AP470" s="167"/>
      <c r="AQ470" s="168"/>
      <c r="AR470" s="168"/>
      <c r="AS470" s="168"/>
      <c r="AT470" s="168"/>
      <c r="AU470" s="168"/>
      <c r="AV470" s="168"/>
      <c r="AW470" s="168"/>
      <c r="AX470" s="168"/>
      <c r="AY470" s="168"/>
      <c r="AZ470" s="168"/>
      <c r="BA470" s="168"/>
      <c r="BB470" s="168"/>
      <c r="BC470" s="168"/>
      <c r="BD470" s="168"/>
      <c r="BE470" s="168"/>
      <c r="BF470" s="168"/>
      <c r="BG470" s="168"/>
      <c r="BH470" s="168"/>
      <c r="BI470" s="168"/>
      <c r="BJ470" s="168"/>
      <c r="BK470" s="168"/>
      <c r="BL470" s="168"/>
      <c r="BM470" s="168"/>
      <c r="BN470" s="169"/>
      <c r="BO470" s="250"/>
      <c r="BP470" s="362"/>
      <c r="BQ470" s="362"/>
      <c r="BR470" s="362"/>
      <c r="BS470" s="249"/>
      <c r="BT470" s="362"/>
      <c r="BU470" s="362"/>
      <c r="BV470" s="362"/>
      <c r="BW470" s="362"/>
      <c r="BX470" s="362"/>
      <c r="BY470" s="249"/>
    </row>
    <row r="471" spans="3:78" ht="15" customHeight="1" thickBot="1">
      <c r="C471" s="306" t="s">
        <v>940</v>
      </c>
      <c r="D471" s="369"/>
      <c r="E471" s="415"/>
      <c r="F471" s="418"/>
      <c r="G471" s="421"/>
      <c r="H471" s="381"/>
      <c r="I471" s="384"/>
      <c r="J471" s="384"/>
      <c r="K471" s="387"/>
      <c r="L471" s="390"/>
      <c r="M471" s="393"/>
      <c r="N471" s="279" t="s">
        <v>378</v>
      </c>
      <c r="O471" s="211"/>
      <c r="P471" s="363" t="s">
        <v>282</v>
      </c>
      <c r="Q471" s="363"/>
      <c r="R471" s="170"/>
      <c r="S471" s="170"/>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c r="AQ471" s="165"/>
      <c r="AR471" s="165"/>
      <c r="AS471" s="165"/>
      <c r="AT471" s="165"/>
      <c r="AU471" s="165"/>
      <c r="AV471" s="165"/>
      <c r="AW471" s="165"/>
      <c r="AX471" s="165"/>
      <c r="AY471" s="165"/>
      <c r="AZ471" s="165"/>
      <c r="BA471" s="165"/>
      <c r="BB471" s="165"/>
      <c r="BC471" s="165"/>
      <c r="BD471" s="165"/>
      <c r="BE471" s="165"/>
      <c r="BF471" s="165"/>
      <c r="BG471" s="165"/>
      <c r="BH471" s="165"/>
      <c r="BI471" s="165"/>
      <c r="BJ471" s="165"/>
      <c r="BK471" s="165"/>
      <c r="BL471" s="165"/>
      <c r="BM471" s="165"/>
      <c r="BN471" s="166"/>
      <c r="BO471" s="250"/>
      <c r="BP471" s="249"/>
      <c r="BQ471" s="249"/>
      <c r="BR471" s="249"/>
      <c r="BS471" s="249"/>
      <c r="BT471" s="249"/>
      <c r="BU471" s="249"/>
      <c r="BY471" s="249"/>
    </row>
    <row r="472" spans="3:78" ht="11.25" customHeight="1">
      <c r="C472" s="97"/>
      <c r="D472" s="367">
        <v>2</v>
      </c>
      <c r="E472" s="413" t="s">
        <v>199</v>
      </c>
      <c r="F472" s="416" t="s">
        <v>210</v>
      </c>
      <c r="G472" s="419" t="s">
        <v>997</v>
      </c>
      <c r="H472" s="422" t="s">
        <v>825</v>
      </c>
      <c r="I472" s="422" t="s">
        <v>825</v>
      </c>
      <c r="J472" s="422" t="s">
        <v>766</v>
      </c>
      <c r="K472" s="385">
        <v>0</v>
      </c>
      <c r="L472" s="388" t="s">
        <v>273</v>
      </c>
      <c r="M472" s="391">
        <v>0</v>
      </c>
      <c r="N472" s="162"/>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c r="AU472" s="160"/>
      <c r="AV472" s="160"/>
      <c r="AW472" s="160"/>
      <c r="AX472" s="160"/>
      <c r="AY472" s="160"/>
      <c r="AZ472" s="160"/>
      <c r="BA472" s="160"/>
      <c r="BB472" s="160"/>
      <c r="BC472" s="160"/>
      <c r="BD472" s="160"/>
      <c r="BE472" s="160"/>
      <c r="BF472" s="160"/>
      <c r="BG472" s="160"/>
      <c r="BH472" s="160"/>
      <c r="BI472" s="160"/>
      <c r="BJ472" s="160"/>
      <c r="BK472" s="160"/>
      <c r="BL472" s="160"/>
      <c r="BM472" s="160"/>
      <c r="BN472" s="161"/>
      <c r="BO472" s="250"/>
      <c r="BP472" s="249"/>
      <c r="BQ472" s="249"/>
      <c r="BR472" s="249"/>
      <c r="BS472" s="249"/>
      <c r="BT472" s="249"/>
      <c r="BU472" s="249"/>
      <c r="BY472" s="249"/>
    </row>
    <row r="473" spans="3:78" ht="11.25" customHeight="1">
      <c r="C473" s="305"/>
      <c r="D473" s="368"/>
      <c r="E473" s="414"/>
      <c r="F473" s="417"/>
      <c r="G473" s="420"/>
      <c r="H473" s="380"/>
      <c r="I473" s="383"/>
      <c r="J473" s="383"/>
      <c r="K473" s="386"/>
      <c r="L473" s="389"/>
      <c r="M473" s="392"/>
      <c r="N473" s="394"/>
      <c r="O473" s="397">
        <v>1</v>
      </c>
      <c r="P473" s="410" t="s">
        <v>966</v>
      </c>
      <c r="Q473" s="409"/>
      <c r="R473" s="364"/>
      <c r="S473" s="364"/>
      <c r="T473" s="364"/>
      <c r="U473" s="364"/>
      <c r="V473" s="364"/>
      <c r="W473" s="364"/>
      <c r="X473" s="364"/>
      <c r="Y473" s="364"/>
      <c r="Z473" s="364"/>
      <c r="AA473" s="364"/>
      <c r="AB473" s="364"/>
      <c r="AC473" s="364"/>
      <c r="AD473" s="364"/>
      <c r="AE473" s="208"/>
      <c r="AF473" s="219"/>
      <c r="AG473" s="218"/>
      <c r="AH473" s="218"/>
      <c r="AI473" s="218"/>
      <c r="AJ473" s="218"/>
      <c r="AK473" s="218"/>
      <c r="AL473" s="218"/>
      <c r="AM473" s="218"/>
      <c r="AN473" s="218"/>
      <c r="AO473" s="218"/>
      <c r="AP473" s="163"/>
      <c r="AQ473" s="163"/>
      <c r="AR473" s="163"/>
      <c r="AS473" s="163"/>
      <c r="AT473" s="163"/>
      <c r="AU473" s="163"/>
      <c r="AV473" s="163"/>
      <c r="AW473" s="163"/>
      <c r="AX473" s="163"/>
      <c r="AY473" s="163"/>
      <c r="AZ473" s="163"/>
      <c r="BA473" s="163"/>
      <c r="BB473" s="163"/>
      <c r="BC473" s="163"/>
      <c r="BD473" s="163"/>
      <c r="BE473" s="163"/>
      <c r="BF473" s="163"/>
      <c r="BG473" s="163"/>
      <c r="BH473" s="163"/>
      <c r="BI473" s="163"/>
      <c r="BJ473" s="163"/>
      <c r="BK473" s="163"/>
      <c r="BL473" s="163"/>
      <c r="BM473" s="163"/>
      <c r="BN473" s="164"/>
      <c r="BO473" s="250"/>
      <c r="BP473" s="362"/>
      <c r="BQ473" s="362"/>
      <c r="BR473" s="362"/>
      <c r="BS473" s="249"/>
      <c r="BT473" s="362"/>
      <c r="BU473" s="362"/>
      <c r="BV473" s="362"/>
      <c r="BW473" s="362"/>
      <c r="BX473" s="362"/>
      <c r="BY473" s="249"/>
    </row>
    <row r="474" spans="3:78" ht="57" customHeight="1">
      <c r="C474" s="305"/>
      <c r="D474" s="368"/>
      <c r="E474" s="414"/>
      <c r="F474" s="417"/>
      <c r="G474" s="420"/>
      <c r="H474" s="380"/>
      <c r="I474" s="383"/>
      <c r="J474" s="383"/>
      <c r="K474" s="386"/>
      <c r="L474" s="389"/>
      <c r="M474" s="392"/>
      <c r="N474" s="395"/>
      <c r="O474" s="398"/>
      <c r="P474" s="411"/>
      <c r="Q474" s="404"/>
      <c r="R474" s="365"/>
      <c r="S474" s="365"/>
      <c r="T474" s="365"/>
      <c r="U474" s="365"/>
      <c r="V474" s="365"/>
      <c r="W474" s="365"/>
      <c r="X474" s="365"/>
      <c r="Y474" s="365"/>
      <c r="Z474" s="365"/>
      <c r="AA474" s="365"/>
      <c r="AB474" s="365"/>
      <c r="AC474" s="365"/>
      <c r="AD474" s="365"/>
      <c r="AE474" s="192"/>
      <c r="AF474" s="216" t="s">
        <v>268</v>
      </c>
      <c r="AG474" s="297" t="s">
        <v>240</v>
      </c>
      <c r="AH474" s="298" t="s">
        <v>18</v>
      </c>
      <c r="AI474" s="317" t="s">
        <v>815</v>
      </c>
      <c r="AJ474" s="220" t="s">
        <v>530</v>
      </c>
      <c r="AK474" s="220" t="s">
        <v>816</v>
      </c>
      <c r="AL474" s="220" t="s">
        <v>817</v>
      </c>
      <c r="AM474" s="220" t="s">
        <v>818</v>
      </c>
      <c r="AN474" s="220" t="s">
        <v>819</v>
      </c>
      <c r="AO474" s="220" t="s">
        <v>820</v>
      </c>
      <c r="AP474" s="171" t="s">
        <v>18</v>
      </c>
      <c r="AQ474" s="194">
        <f>SUM(AT474,AW474,AZ474,BC474,BF474,BI474,BL474)</f>
        <v>3250</v>
      </c>
      <c r="AR474" s="196">
        <f>SUM(AT474,AX474,BA474,BD474,BG474,BJ474,BM474)</f>
        <v>0</v>
      </c>
      <c r="AS474" s="194">
        <f>AQ474-AR474</f>
        <v>3250</v>
      </c>
      <c r="AT474" s="315">
        <v>0</v>
      </c>
      <c r="AU474" s="158">
        <v>0</v>
      </c>
      <c r="AV474" s="313"/>
      <c r="AW474" s="311">
        <v>0</v>
      </c>
      <c r="AX474" s="197">
        <v>0</v>
      </c>
      <c r="AY474" s="198"/>
      <c r="AZ474" s="315">
        <v>0</v>
      </c>
      <c r="BA474" s="197">
        <v>0</v>
      </c>
      <c r="BB474" s="198"/>
      <c r="BC474" s="311">
        <v>0</v>
      </c>
      <c r="BD474" s="197">
        <v>0</v>
      </c>
      <c r="BE474" s="198"/>
      <c r="BF474" s="311">
        <v>0</v>
      </c>
      <c r="BG474" s="197">
        <v>0</v>
      </c>
      <c r="BH474" s="198"/>
      <c r="BI474" s="311">
        <v>3250</v>
      </c>
      <c r="BJ474" s="197"/>
      <c r="BK474" s="198"/>
      <c r="BL474" s="311"/>
      <c r="BM474" s="313"/>
      <c r="BN474" s="194"/>
      <c r="BO474" s="250">
        <v>0</v>
      </c>
      <c r="BP474" s="362"/>
      <c r="BQ474" s="362"/>
      <c r="BR474" s="362"/>
      <c r="BS474" s="248" t="str">
        <f>AG474 &amp; BO474</f>
        <v>Прибыль направляемая на инвестиции0</v>
      </c>
      <c r="BT474" s="362"/>
      <c r="BU474" s="362"/>
      <c r="BV474" s="362"/>
      <c r="BW474" s="362"/>
      <c r="BX474" s="362"/>
      <c r="BY474" s="248" t="str">
        <f>AG474&amp;AH474</f>
        <v>Прибыль направляемая на инвестициида</v>
      </c>
      <c r="BZ474" s="249">
        <v>3250</v>
      </c>
    </row>
    <row r="475" spans="3:78" ht="15" customHeight="1">
      <c r="C475" s="305" t="s">
        <v>941</v>
      </c>
      <c r="D475" s="368"/>
      <c r="E475" s="414"/>
      <c r="F475" s="417"/>
      <c r="G475" s="420"/>
      <c r="H475" s="380"/>
      <c r="I475" s="383"/>
      <c r="J475" s="383"/>
      <c r="K475" s="386"/>
      <c r="L475" s="389"/>
      <c r="M475" s="392"/>
      <c r="N475" s="396"/>
      <c r="O475" s="399"/>
      <c r="P475" s="412"/>
      <c r="Q475" s="405"/>
      <c r="R475" s="366"/>
      <c r="S475" s="366"/>
      <c r="T475" s="366"/>
      <c r="U475" s="366"/>
      <c r="V475" s="366"/>
      <c r="W475" s="366"/>
      <c r="X475" s="366"/>
      <c r="Y475" s="366"/>
      <c r="Z475" s="366"/>
      <c r="AA475" s="366"/>
      <c r="AB475" s="366"/>
      <c r="AC475" s="366"/>
      <c r="AD475" s="366"/>
      <c r="AE475" s="278" t="s">
        <v>377</v>
      </c>
      <c r="AF475" s="202"/>
      <c r="AG475" s="222" t="s">
        <v>24</v>
      </c>
      <c r="AH475" s="222"/>
      <c r="AI475" s="222"/>
      <c r="AJ475" s="222"/>
      <c r="AK475" s="222"/>
      <c r="AL475" s="222"/>
      <c r="AM475" s="222"/>
      <c r="AN475" s="222"/>
      <c r="AO475" s="222"/>
      <c r="AP475" s="167"/>
      <c r="AQ475" s="168"/>
      <c r="AR475" s="168"/>
      <c r="AS475" s="168"/>
      <c r="AT475" s="168"/>
      <c r="AU475" s="168"/>
      <c r="AV475" s="168"/>
      <c r="AW475" s="168"/>
      <c r="AX475" s="168"/>
      <c r="AY475" s="168"/>
      <c r="AZ475" s="168"/>
      <c r="BA475" s="168"/>
      <c r="BB475" s="168"/>
      <c r="BC475" s="168"/>
      <c r="BD475" s="168"/>
      <c r="BE475" s="168"/>
      <c r="BF475" s="168"/>
      <c r="BG475" s="168"/>
      <c r="BH475" s="168"/>
      <c r="BI475" s="168"/>
      <c r="BJ475" s="168"/>
      <c r="BK475" s="168"/>
      <c r="BL475" s="168"/>
      <c r="BM475" s="168"/>
      <c r="BN475" s="169"/>
      <c r="BO475" s="250"/>
      <c r="BP475" s="362"/>
      <c r="BQ475" s="362"/>
      <c r="BR475" s="362"/>
      <c r="BS475" s="249"/>
      <c r="BT475" s="362"/>
      <c r="BU475" s="362"/>
      <c r="BV475" s="362"/>
      <c r="BW475" s="362"/>
      <c r="BX475" s="362"/>
      <c r="BY475" s="249"/>
    </row>
    <row r="476" spans="3:78" ht="15" customHeight="1" thickBot="1">
      <c r="C476" s="306" t="s">
        <v>940</v>
      </c>
      <c r="D476" s="369"/>
      <c r="E476" s="415"/>
      <c r="F476" s="418"/>
      <c r="G476" s="421"/>
      <c r="H476" s="381"/>
      <c r="I476" s="384"/>
      <c r="J476" s="384"/>
      <c r="K476" s="387"/>
      <c r="L476" s="390"/>
      <c r="M476" s="393"/>
      <c r="N476" s="279" t="s">
        <v>378</v>
      </c>
      <c r="O476" s="211"/>
      <c r="P476" s="363" t="s">
        <v>282</v>
      </c>
      <c r="Q476" s="363"/>
      <c r="R476" s="170"/>
      <c r="S476" s="170"/>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c r="BA476" s="165"/>
      <c r="BB476" s="165"/>
      <c r="BC476" s="165"/>
      <c r="BD476" s="165"/>
      <c r="BE476" s="165"/>
      <c r="BF476" s="165"/>
      <c r="BG476" s="165"/>
      <c r="BH476" s="165"/>
      <c r="BI476" s="165"/>
      <c r="BJ476" s="165"/>
      <c r="BK476" s="165"/>
      <c r="BL476" s="165"/>
      <c r="BM476" s="165"/>
      <c r="BN476" s="166"/>
      <c r="BO476" s="250"/>
      <c r="BP476" s="249"/>
      <c r="BQ476" s="249"/>
      <c r="BR476" s="249"/>
      <c r="BS476" s="249"/>
      <c r="BT476" s="249"/>
      <c r="BU476" s="249"/>
      <c r="BY476" s="249"/>
    </row>
    <row r="477" spans="3:78" ht="11.25" customHeight="1">
      <c r="C477" s="97"/>
      <c r="D477" s="367">
        <v>3</v>
      </c>
      <c r="E477" s="413" t="s">
        <v>199</v>
      </c>
      <c r="F477" s="416" t="s">
        <v>210</v>
      </c>
      <c r="G477" s="419" t="s">
        <v>998</v>
      </c>
      <c r="H477" s="422" t="s">
        <v>825</v>
      </c>
      <c r="I477" s="422" t="s">
        <v>825</v>
      </c>
      <c r="J477" s="422" t="s">
        <v>766</v>
      </c>
      <c r="K477" s="385">
        <v>1</v>
      </c>
      <c r="L477" s="423">
        <v>2019</v>
      </c>
      <c r="M477" s="391">
        <v>100</v>
      </c>
      <c r="N477" s="162"/>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c r="AU477" s="160"/>
      <c r="AV477" s="160"/>
      <c r="AW477" s="160"/>
      <c r="AX477" s="160"/>
      <c r="AY477" s="160"/>
      <c r="AZ477" s="160"/>
      <c r="BA477" s="160"/>
      <c r="BB477" s="160"/>
      <c r="BC477" s="160"/>
      <c r="BD477" s="160"/>
      <c r="BE477" s="160"/>
      <c r="BF477" s="160"/>
      <c r="BG477" s="160"/>
      <c r="BH477" s="160"/>
      <c r="BI477" s="160"/>
      <c r="BJ477" s="160"/>
      <c r="BK477" s="160"/>
      <c r="BL477" s="160"/>
      <c r="BM477" s="160"/>
      <c r="BN477" s="161"/>
      <c r="BO477" s="250"/>
      <c r="BP477" s="249"/>
      <c r="BQ477" s="249"/>
      <c r="BR477" s="249"/>
      <c r="BS477" s="249"/>
      <c r="BT477" s="249"/>
      <c r="BU477" s="249"/>
      <c r="BY477" s="249"/>
    </row>
    <row r="478" spans="3:78" ht="11.25" customHeight="1">
      <c r="C478" s="305"/>
      <c r="D478" s="368"/>
      <c r="E478" s="414"/>
      <c r="F478" s="417"/>
      <c r="G478" s="420"/>
      <c r="H478" s="380"/>
      <c r="I478" s="383"/>
      <c r="J478" s="383"/>
      <c r="K478" s="386"/>
      <c r="L478" s="389"/>
      <c r="M478" s="392"/>
      <c r="N478" s="394"/>
      <c r="O478" s="397">
        <v>1</v>
      </c>
      <c r="P478" s="410" t="s">
        <v>966</v>
      </c>
      <c r="Q478" s="409"/>
      <c r="R478" s="364"/>
      <c r="S478" s="364"/>
      <c r="T478" s="364"/>
      <c r="U478" s="364"/>
      <c r="V478" s="364"/>
      <c r="W478" s="364"/>
      <c r="X478" s="364"/>
      <c r="Y478" s="364"/>
      <c r="Z478" s="364"/>
      <c r="AA478" s="364"/>
      <c r="AB478" s="364"/>
      <c r="AC478" s="364"/>
      <c r="AD478" s="364"/>
      <c r="AE478" s="208"/>
      <c r="AF478" s="219"/>
      <c r="AG478" s="218"/>
      <c r="AH478" s="218"/>
      <c r="AI478" s="218"/>
      <c r="AJ478" s="218"/>
      <c r="AK478" s="218"/>
      <c r="AL478" s="218"/>
      <c r="AM478" s="218"/>
      <c r="AN478" s="218"/>
      <c r="AO478" s="218"/>
      <c r="AP478" s="163"/>
      <c r="AQ478" s="163"/>
      <c r="AR478" s="163"/>
      <c r="AS478" s="163"/>
      <c r="AT478" s="163"/>
      <c r="AU478" s="163"/>
      <c r="AV478" s="163"/>
      <c r="AW478" s="163"/>
      <c r="AX478" s="163"/>
      <c r="AY478" s="163"/>
      <c r="AZ478" s="163"/>
      <c r="BA478" s="163"/>
      <c r="BB478" s="163"/>
      <c r="BC478" s="163"/>
      <c r="BD478" s="163"/>
      <c r="BE478" s="163"/>
      <c r="BF478" s="163"/>
      <c r="BG478" s="163"/>
      <c r="BH478" s="163"/>
      <c r="BI478" s="163"/>
      <c r="BJ478" s="163"/>
      <c r="BK478" s="163"/>
      <c r="BL478" s="163"/>
      <c r="BM478" s="163"/>
      <c r="BN478" s="164"/>
      <c r="BO478" s="250"/>
      <c r="BP478" s="362"/>
      <c r="BQ478" s="362"/>
      <c r="BR478" s="362"/>
      <c r="BS478" s="249"/>
      <c r="BT478" s="362"/>
      <c r="BU478" s="362"/>
      <c r="BV478" s="362"/>
      <c r="BW478" s="362"/>
      <c r="BX478" s="362"/>
      <c r="BY478" s="249"/>
    </row>
    <row r="479" spans="3:78" ht="57" customHeight="1">
      <c r="C479" s="305"/>
      <c r="D479" s="368"/>
      <c r="E479" s="414"/>
      <c r="F479" s="417"/>
      <c r="G479" s="420"/>
      <c r="H479" s="380"/>
      <c r="I479" s="383"/>
      <c r="J479" s="383"/>
      <c r="K479" s="386"/>
      <c r="L479" s="389"/>
      <c r="M479" s="392"/>
      <c r="N479" s="395"/>
      <c r="O479" s="398"/>
      <c r="P479" s="411"/>
      <c r="Q479" s="404"/>
      <c r="R479" s="365"/>
      <c r="S479" s="365"/>
      <c r="T479" s="365"/>
      <c r="U479" s="365"/>
      <c r="V479" s="365"/>
      <c r="W479" s="365"/>
      <c r="X479" s="365"/>
      <c r="Y479" s="365"/>
      <c r="Z479" s="365"/>
      <c r="AA479" s="365"/>
      <c r="AB479" s="365"/>
      <c r="AC479" s="365"/>
      <c r="AD479" s="365"/>
      <c r="AE479" s="192"/>
      <c r="AF479" s="216" t="s">
        <v>268</v>
      </c>
      <c r="AG479" s="297" t="s">
        <v>240</v>
      </c>
      <c r="AH479" s="298" t="s">
        <v>18</v>
      </c>
      <c r="AI479" s="317" t="s">
        <v>815</v>
      </c>
      <c r="AJ479" s="220" t="s">
        <v>530</v>
      </c>
      <c r="AK479" s="220" t="s">
        <v>816</v>
      </c>
      <c r="AL479" s="220" t="s">
        <v>817</v>
      </c>
      <c r="AM479" s="220" t="s">
        <v>818</v>
      </c>
      <c r="AN479" s="220" t="s">
        <v>819</v>
      </c>
      <c r="AO479" s="220" t="s">
        <v>820</v>
      </c>
      <c r="AP479" s="171" t="s">
        <v>19</v>
      </c>
      <c r="AQ479" s="194">
        <f>SUM(AT479,AW479,AZ479,BC479,BF479,BI479,BL479)</f>
        <v>5540</v>
      </c>
      <c r="AR479" s="196">
        <f>SUM(AT479,AX479,BA479,BD479,BG479,BJ479,BM479)</f>
        <v>5540</v>
      </c>
      <c r="AS479" s="194">
        <f>AQ479-AR479</f>
        <v>0</v>
      </c>
      <c r="AT479" s="315">
        <v>5540</v>
      </c>
      <c r="AU479" s="158">
        <v>6645.81</v>
      </c>
      <c r="AV479" s="313"/>
      <c r="AW479" s="311">
        <v>0</v>
      </c>
      <c r="AX479" s="313">
        <v>0</v>
      </c>
      <c r="AY479" s="198"/>
      <c r="AZ479" s="315">
        <v>0</v>
      </c>
      <c r="BA479" s="313">
        <v>0</v>
      </c>
      <c r="BB479" s="198"/>
      <c r="BC479" s="311">
        <v>0</v>
      </c>
      <c r="BD479" s="313">
        <v>0</v>
      </c>
      <c r="BE479" s="198"/>
      <c r="BF479" s="311">
        <v>0</v>
      </c>
      <c r="BG479" s="313">
        <v>0</v>
      </c>
      <c r="BH479" s="198"/>
      <c r="BI479" s="311">
        <v>0</v>
      </c>
      <c r="BJ479" s="313">
        <v>0</v>
      </c>
      <c r="BK479" s="198"/>
      <c r="BL479" s="311"/>
      <c r="BM479" s="313"/>
      <c r="BN479" s="194"/>
      <c r="BO479" s="250">
        <v>0</v>
      </c>
      <c r="BP479" s="362"/>
      <c r="BQ479" s="362"/>
      <c r="BR479" s="362"/>
      <c r="BS479" s="248" t="str">
        <f>AG479 &amp; BO479</f>
        <v>Прибыль направляемая на инвестиции0</v>
      </c>
      <c r="BT479" s="362"/>
      <c r="BU479" s="362"/>
      <c r="BV479" s="362"/>
      <c r="BW479" s="362"/>
      <c r="BX479" s="362"/>
      <c r="BY479" s="248" t="str">
        <f>AG479&amp;AH479</f>
        <v>Прибыль направляемая на инвестициида</v>
      </c>
      <c r="BZ479" s="249">
        <v>0</v>
      </c>
    </row>
    <row r="480" spans="3:78" ht="15" customHeight="1">
      <c r="C480" s="305" t="s">
        <v>941</v>
      </c>
      <c r="D480" s="368"/>
      <c r="E480" s="414"/>
      <c r="F480" s="417"/>
      <c r="G480" s="420"/>
      <c r="H480" s="380"/>
      <c r="I480" s="383"/>
      <c r="J480" s="383"/>
      <c r="K480" s="386"/>
      <c r="L480" s="389"/>
      <c r="M480" s="392"/>
      <c r="N480" s="396"/>
      <c r="O480" s="399"/>
      <c r="P480" s="412"/>
      <c r="Q480" s="405"/>
      <c r="R480" s="366"/>
      <c r="S480" s="366"/>
      <c r="T480" s="366"/>
      <c r="U480" s="366"/>
      <c r="V480" s="366"/>
      <c r="W480" s="366"/>
      <c r="X480" s="366"/>
      <c r="Y480" s="366"/>
      <c r="Z480" s="366"/>
      <c r="AA480" s="366"/>
      <c r="AB480" s="366"/>
      <c r="AC480" s="366"/>
      <c r="AD480" s="366"/>
      <c r="AE480" s="278" t="s">
        <v>377</v>
      </c>
      <c r="AF480" s="202"/>
      <c r="AG480" s="222" t="s">
        <v>24</v>
      </c>
      <c r="AH480" s="222"/>
      <c r="AI480" s="222"/>
      <c r="AJ480" s="222"/>
      <c r="AK480" s="222"/>
      <c r="AL480" s="222"/>
      <c r="AM480" s="222"/>
      <c r="AN480" s="222"/>
      <c r="AO480" s="222"/>
      <c r="AP480" s="167"/>
      <c r="AQ480" s="168"/>
      <c r="AR480" s="168"/>
      <c r="AS480" s="168"/>
      <c r="AT480" s="168"/>
      <c r="AU480" s="168"/>
      <c r="AV480" s="168"/>
      <c r="AW480" s="168"/>
      <c r="AX480" s="168"/>
      <c r="AY480" s="168"/>
      <c r="AZ480" s="168"/>
      <c r="BA480" s="168"/>
      <c r="BB480" s="168"/>
      <c r="BC480" s="168"/>
      <c r="BD480" s="168"/>
      <c r="BE480" s="168"/>
      <c r="BF480" s="168"/>
      <c r="BG480" s="168"/>
      <c r="BH480" s="168"/>
      <c r="BI480" s="168"/>
      <c r="BJ480" s="168"/>
      <c r="BK480" s="168"/>
      <c r="BL480" s="168"/>
      <c r="BM480" s="168"/>
      <c r="BN480" s="169"/>
      <c r="BO480" s="250"/>
      <c r="BP480" s="362"/>
      <c r="BQ480" s="362"/>
      <c r="BR480" s="362"/>
      <c r="BS480" s="249"/>
      <c r="BT480" s="362"/>
      <c r="BU480" s="362"/>
      <c r="BV480" s="362"/>
      <c r="BW480" s="362"/>
      <c r="BX480" s="362"/>
      <c r="BY480" s="249"/>
    </row>
    <row r="481" spans="3:78" ht="15" customHeight="1" thickBot="1">
      <c r="C481" s="306" t="s">
        <v>940</v>
      </c>
      <c r="D481" s="369"/>
      <c r="E481" s="415"/>
      <c r="F481" s="418"/>
      <c r="G481" s="421"/>
      <c r="H481" s="381"/>
      <c r="I481" s="384"/>
      <c r="J481" s="384"/>
      <c r="K481" s="387"/>
      <c r="L481" s="390"/>
      <c r="M481" s="393"/>
      <c r="N481" s="279" t="s">
        <v>378</v>
      </c>
      <c r="O481" s="211"/>
      <c r="P481" s="363" t="s">
        <v>282</v>
      </c>
      <c r="Q481" s="363"/>
      <c r="R481" s="170"/>
      <c r="S481" s="170"/>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5"/>
      <c r="AY481" s="165"/>
      <c r="AZ481" s="165"/>
      <c r="BA481" s="165"/>
      <c r="BB481" s="165"/>
      <c r="BC481" s="165"/>
      <c r="BD481" s="165"/>
      <c r="BE481" s="165"/>
      <c r="BF481" s="165"/>
      <c r="BG481" s="165"/>
      <c r="BH481" s="165"/>
      <c r="BI481" s="165"/>
      <c r="BJ481" s="165"/>
      <c r="BK481" s="165"/>
      <c r="BL481" s="165"/>
      <c r="BM481" s="165"/>
      <c r="BN481" s="166"/>
      <c r="BO481" s="250"/>
      <c r="BP481" s="249"/>
      <c r="BQ481" s="249"/>
      <c r="BR481" s="249"/>
      <c r="BS481" s="249"/>
      <c r="BT481" s="249"/>
      <c r="BU481" s="249"/>
      <c r="BY481" s="249"/>
    </row>
    <row r="482" spans="3:78" ht="11.25" customHeight="1">
      <c r="C482" s="97"/>
      <c r="D482" s="367">
        <v>4</v>
      </c>
      <c r="E482" s="413" t="s">
        <v>199</v>
      </c>
      <c r="F482" s="416" t="s">
        <v>210</v>
      </c>
      <c r="G482" s="419" t="s">
        <v>999</v>
      </c>
      <c r="H482" s="422" t="s">
        <v>825</v>
      </c>
      <c r="I482" s="422" t="s">
        <v>825</v>
      </c>
      <c r="J482" s="422" t="s">
        <v>766</v>
      </c>
      <c r="K482" s="385">
        <v>3</v>
      </c>
      <c r="L482" s="388" t="s">
        <v>4</v>
      </c>
      <c r="M482" s="391">
        <v>50</v>
      </c>
      <c r="N482" s="162"/>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0"/>
      <c r="AY482" s="160"/>
      <c r="AZ482" s="160"/>
      <c r="BA482" s="160"/>
      <c r="BB482" s="160"/>
      <c r="BC482" s="160"/>
      <c r="BD482" s="160"/>
      <c r="BE482" s="160"/>
      <c r="BF482" s="160"/>
      <c r="BG482" s="160"/>
      <c r="BH482" s="160"/>
      <c r="BI482" s="160"/>
      <c r="BJ482" s="160"/>
      <c r="BK482" s="160"/>
      <c r="BL482" s="160"/>
      <c r="BM482" s="160"/>
      <c r="BN482" s="161"/>
      <c r="BO482" s="250"/>
      <c r="BP482" s="249"/>
      <c r="BQ482" s="249"/>
      <c r="BR482" s="249"/>
      <c r="BS482" s="249"/>
      <c r="BT482" s="249"/>
      <c r="BU482" s="249"/>
      <c r="BY482" s="249"/>
    </row>
    <row r="483" spans="3:78" ht="11.25" customHeight="1">
      <c r="C483" s="305"/>
      <c r="D483" s="368"/>
      <c r="E483" s="414"/>
      <c r="F483" s="417"/>
      <c r="G483" s="420"/>
      <c r="H483" s="380"/>
      <c r="I483" s="383"/>
      <c r="J483" s="383"/>
      <c r="K483" s="386"/>
      <c r="L483" s="389"/>
      <c r="M483" s="392"/>
      <c r="N483" s="394"/>
      <c r="O483" s="397">
        <v>1</v>
      </c>
      <c r="P483" s="410" t="s">
        <v>966</v>
      </c>
      <c r="Q483" s="409"/>
      <c r="R483" s="364"/>
      <c r="S483" s="364"/>
      <c r="T483" s="364"/>
      <c r="U483" s="364"/>
      <c r="V483" s="364"/>
      <c r="W483" s="364"/>
      <c r="X483" s="364"/>
      <c r="Y483" s="364"/>
      <c r="Z483" s="364"/>
      <c r="AA483" s="364"/>
      <c r="AB483" s="364"/>
      <c r="AC483" s="364"/>
      <c r="AD483" s="364"/>
      <c r="AE483" s="208"/>
      <c r="AF483" s="219"/>
      <c r="AG483" s="218"/>
      <c r="AH483" s="218"/>
      <c r="AI483" s="218"/>
      <c r="AJ483" s="218"/>
      <c r="AK483" s="218"/>
      <c r="AL483" s="218"/>
      <c r="AM483" s="218"/>
      <c r="AN483" s="218"/>
      <c r="AO483" s="218"/>
      <c r="AP483" s="163"/>
      <c r="AQ483" s="163"/>
      <c r="AR483" s="163"/>
      <c r="AS483" s="163"/>
      <c r="AT483" s="163"/>
      <c r="AU483" s="163"/>
      <c r="AV483" s="163"/>
      <c r="AW483" s="163"/>
      <c r="AX483" s="163"/>
      <c r="AY483" s="163"/>
      <c r="AZ483" s="163"/>
      <c r="BA483" s="163"/>
      <c r="BB483" s="163"/>
      <c r="BC483" s="163"/>
      <c r="BD483" s="163"/>
      <c r="BE483" s="163"/>
      <c r="BF483" s="163"/>
      <c r="BG483" s="163"/>
      <c r="BH483" s="163"/>
      <c r="BI483" s="163"/>
      <c r="BJ483" s="163"/>
      <c r="BK483" s="163"/>
      <c r="BL483" s="163"/>
      <c r="BM483" s="163"/>
      <c r="BN483" s="164"/>
      <c r="BO483" s="250"/>
      <c r="BP483" s="362"/>
      <c r="BQ483" s="362"/>
      <c r="BR483" s="362"/>
      <c r="BS483" s="249"/>
      <c r="BT483" s="362"/>
      <c r="BU483" s="362"/>
      <c r="BV483" s="362"/>
      <c r="BW483" s="362"/>
      <c r="BX483" s="362"/>
      <c r="BY483" s="249"/>
    </row>
    <row r="484" spans="3:78" ht="30" customHeight="1">
      <c r="C484" s="305"/>
      <c r="D484" s="368"/>
      <c r="E484" s="414"/>
      <c r="F484" s="417"/>
      <c r="G484" s="420"/>
      <c r="H484" s="380"/>
      <c r="I484" s="383"/>
      <c r="J484" s="383"/>
      <c r="K484" s="386"/>
      <c r="L484" s="389"/>
      <c r="M484" s="392"/>
      <c r="N484" s="395"/>
      <c r="O484" s="398"/>
      <c r="P484" s="411"/>
      <c r="Q484" s="404"/>
      <c r="R484" s="365"/>
      <c r="S484" s="365"/>
      <c r="T484" s="365"/>
      <c r="U484" s="365"/>
      <c r="V484" s="365"/>
      <c r="W484" s="365"/>
      <c r="X484" s="365"/>
      <c r="Y484" s="365"/>
      <c r="Z484" s="365"/>
      <c r="AA484" s="365"/>
      <c r="AB484" s="365"/>
      <c r="AC484" s="365"/>
      <c r="AD484" s="365"/>
      <c r="AE484" s="192"/>
      <c r="AF484" s="216" t="s">
        <v>268</v>
      </c>
      <c r="AG484" s="297" t="s">
        <v>240</v>
      </c>
      <c r="AH484" s="298" t="s">
        <v>18</v>
      </c>
      <c r="AI484" s="317" t="s">
        <v>815</v>
      </c>
      <c r="AJ484" s="220" t="s">
        <v>530</v>
      </c>
      <c r="AK484" s="220" t="s">
        <v>816</v>
      </c>
      <c r="AL484" s="220" t="s">
        <v>817</v>
      </c>
      <c r="AM484" s="220" t="s">
        <v>818</v>
      </c>
      <c r="AN484" s="220" t="s">
        <v>819</v>
      </c>
      <c r="AO484" s="220" t="s">
        <v>820</v>
      </c>
      <c r="AP484" s="171" t="s">
        <v>18</v>
      </c>
      <c r="AQ484" s="194">
        <f>SUM(AT484,AW484,AZ484,BC484,BF484,BI484,BL484)</f>
        <v>4108</v>
      </c>
      <c r="AR484" s="196">
        <f>SUM(AT484,AX484,BA484,BD484,BG484,BJ484,BM484)</f>
        <v>7358</v>
      </c>
      <c r="AS484" s="194">
        <f>AQ484-AR484</f>
        <v>-3250</v>
      </c>
      <c r="AT484" s="315">
        <v>4108</v>
      </c>
      <c r="AU484" s="158">
        <v>4913.38</v>
      </c>
      <c r="AV484" s="313"/>
      <c r="AW484" s="311">
        <v>0</v>
      </c>
      <c r="AX484" s="197">
        <v>0</v>
      </c>
      <c r="AY484" s="198"/>
      <c r="AZ484" s="315">
        <v>0</v>
      </c>
      <c r="BA484" s="197">
        <v>3250</v>
      </c>
      <c r="BB484" s="198"/>
      <c r="BC484" s="311">
        <v>0</v>
      </c>
      <c r="BD484" s="197">
        <v>0</v>
      </c>
      <c r="BE484" s="198"/>
      <c r="BF484" s="311">
        <v>0</v>
      </c>
      <c r="BG484" s="197">
        <v>0</v>
      </c>
      <c r="BH484" s="198"/>
      <c r="BI484" s="311">
        <v>0</v>
      </c>
      <c r="BJ484" s="197">
        <v>0</v>
      </c>
      <c r="BK484" s="198"/>
      <c r="BL484" s="311"/>
      <c r="BM484" s="313"/>
      <c r="BN484" s="194"/>
      <c r="BO484" s="250">
        <v>0</v>
      </c>
      <c r="BP484" s="362"/>
      <c r="BQ484" s="362"/>
      <c r="BR484" s="362"/>
      <c r="BS484" s="248" t="str">
        <f>AG484 &amp; BO484</f>
        <v>Прибыль направляемая на инвестиции0</v>
      </c>
      <c r="BT484" s="362"/>
      <c r="BU484" s="362"/>
      <c r="BV484" s="362"/>
      <c r="BW484" s="362"/>
      <c r="BX484" s="362"/>
      <c r="BY484" s="248" t="str">
        <f>AG484&amp;AH484</f>
        <v>Прибыль направляемая на инвестициида</v>
      </c>
      <c r="BZ484" s="249">
        <v>0</v>
      </c>
    </row>
    <row r="485" spans="3:78" ht="15" customHeight="1">
      <c r="C485" s="305" t="s">
        <v>941</v>
      </c>
      <c r="D485" s="368"/>
      <c r="E485" s="414"/>
      <c r="F485" s="417"/>
      <c r="G485" s="420"/>
      <c r="H485" s="380"/>
      <c r="I485" s="383"/>
      <c r="J485" s="383"/>
      <c r="K485" s="386"/>
      <c r="L485" s="389"/>
      <c r="M485" s="392"/>
      <c r="N485" s="396"/>
      <c r="O485" s="399"/>
      <c r="P485" s="412"/>
      <c r="Q485" s="405"/>
      <c r="R485" s="366"/>
      <c r="S485" s="366"/>
      <c r="T485" s="366"/>
      <c r="U485" s="366"/>
      <c r="V485" s="366"/>
      <c r="W485" s="366"/>
      <c r="X485" s="366"/>
      <c r="Y485" s="366"/>
      <c r="Z485" s="366"/>
      <c r="AA485" s="366"/>
      <c r="AB485" s="366"/>
      <c r="AC485" s="366"/>
      <c r="AD485" s="366"/>
      <c r="AE485" s="278" t="s">
        <v>377</v>
      </c>
      <c r="AF485" s="202"/>
      <c r="AG485" s="222" t="s">
        <v>24</v>
      </c>
      <c r="AH485" s="222"/>
      <c r="AI485" s="222"/>
      <c r="AJ485" s="222"/>
      <c r="AK485" s="222"/>
      <c r="AL485" s="222"/>
      <c r="AM485" s="222"/>
      <c r="AN485" s="222"/>
      <c r="AO485" s="222"/>
      <c r="AP485" s="167"/>
      <c r="AQ485" s="168"/>
      <c r="AR485" s="168"/>
      <c r="AS485" s="168"/>
      <c r="AT485" s="168"/>
      <c r="AU485" s="168"/>
      <c r="AV485" s="168"/>
      <c r="AW485" s="168"/>
      <c r="AX485" s="168"/>
      <c r="AY485" s="168"/>
      <c r="AZ485" s="168"/>
      <c r="BA485" s="168"/>
      <c r="BB485" s="168"/>
      <c r="BC485" s="168"/>
      <c r="BD485" s="168"/>
      <c r="BE485" s="168"/>
      <c r="BF485" s="168"/>
      <c r="BG485" s="168"/>
      <c r="BH485" s="168"/>
      <c r="BI485" s="168"/>
      <c r="BJ485" s="168"/>
      <c r="BK485" s="168"/>
      <c r="BL485" s="168"/>
      <c r="BM485" s="168"/>
      <c r="BN485" s="169"/>
      <c r="BO485" s="250"/>
      <c r="BP485" s="362"/>
      <c r="BQ485" s="362"/>
      <c r="BR485" s="362"/>
      <c r="BS485" s="249"/>
      <c r="BT485" s="362"/>
      <c r="BU485" s="362"/>
      <c r="BV485" s="362"/>
      <c r="BW485" s="362"/>
      <c r="BX485" s="362"/>
      <c r="BY485" s="249"/>
    </row>
    <row r="486" spans="3:78" ht="15" customHeight="1" thickBot="1">
      <c r="C486" s="306" t="s">
        <v>940</v>
      </c>
      <c r="D486" s="369"/>
      <c r="E486" s="415"/>
      <c r="F486" s="418"/>
      <c r="G486" s="421"/>
      <c r="H486" s="381"/>
      <c r="I486" s="384"/>
      <c r="J486" s="384"/>
      <c r="K486" s="387"/>
      <c r="L486" s="390"/>
      <c r="M486" s="393"/>
      <c r="N486" s="279" t="s">
        <v>378</v>
      </c>
      <c r="O486" s="211"/>
      <c r="P486" s="363" t="s">
        <v>282</v>
      </c>
      <c r="Q486" s="363"/>
      <c r="R486" s="170"/>
      <c r="S486" s="170"/>
      <c r="T486" s="165"/>
      <c r="U486" s="165"/>
      <c r="V486" s="165"/>
      <c r="W486" s="165"/>
      <c r="X486" s="165"/>
      <c r="Y486" s="165"/>
      <c r="Z486" s="165"/>
      <c r="AA486" s="165"/>
      <c r="AB486" s="165"/>
      <c r="AC486" s="165"/>
      <c r="AD486" s="165"/>
      <c r="AE486" s="165"/>
      <c r="AF486" s="165"/>
      <c r="AG486" s="165"/>
      <c r="AH486" s="165"/>
      <c r="AI486" s="165"/>
      <c r="AJ486" s="165"/>
      <c r="AK486" s="165"/>
      <c r="AL486" s="165"/>
      <c r="AM486" s="165"/>
      <c r="AN486" s="165"/>
      <c r="AO486" s="165"/>
      <c r="AP486" s="165"/>
      <c r="AQ486" s="165"/>
      <c r="AR486" s="165"/>
      <c r="AS486" s="165"/>
      <c r="AT486" s="165"/>
      <c r="AU486" s="165"/>
      <c r="AV486" s="165"/>
      <c r="AW486" s="165"/>
      <c r="AX486" s="165"/>
      <c r="AY486" s="165"/>
      <c r="AZ486" s="165"/>
      <c r="BA486" s="165"/>
      <c r="BB486" s="165"/>
      <c r="BC486" s="165"/>
      <c r="BD486" s="165"/>
      <c r="BE486" s="165"/>
      <c r="BF486" s="165"/>
      <c r="BG486" s="165"/>
      <c r="BH486" s="165"/>
      <c r="BI486" s="165"/>
      <c r="BJ486" s="165"/>
      <c r="BK486" s="165"/>
      <c r="BL486" s="165"/>
      <c r="BM486" s="165"/>
      <c r="BN486" s="166"/>
      <c r="BO486" s="250"/>
      <c r="BP486" s="249"/>
      <c r="BQ486" s="249"/>
      <c r="BR486" s="249"/>
      <c r="BS486" s="249"/>
      <c r="BT486" s="249"/>
      <c r="BU486" s="249"/>
      <c r="BY486" s="249"/>
    </row>
    <row r="487" spans="3:78" ht="11.25" customHeight="1">
      <c r="C487" s="97"/>
      <c r="D487" s="367">
        <v>5</v>
      </c>
      <c r="E487" s="413" t="s">
        <v>199</v>
      </c>
      <c r="F487" s="416" t="s">
        <v>210</v>
      </c>
      <c r="G487" s="419" t="s">
        <v>1000</v>
      </c>
      <c r="H487" s="422" t="s">
        <v>825</v>
      </c>
      <c r="I487" s="422" t="s">
        <v>825</v>
      </c>
      <c r="J487" s="422" t="s">
        <v>766</v>
      </c>
      <c r="K487" s="385">
        <v>1</v>
      </c>
      <c r="L487" s="423">
        <v>2019</v>
      </c>
      <c r="M487" s="391">
        <v>100</v>
      </c>
      <c r="N487" s="162"/>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c r="AU487" s="160"/>
      <c r="AV487" s="160"/>
      <c r="AW487" s="160"/>
      <c r="AX487" s="160"/>
      <c r="AY487" s="160"/>
      <c r="AZ487" s="160"/>
      <c r="BA487" s="160"/>
      <c r="BB487" s="160"/>
      <c r="BC487" s="160"/>
      <c r="BD487" s="160"/>
      <c r="BE487" s="160"/>
      <c r="BF487" s="160"/>
      <c r="BG487" s="160"/>
      <c r="BH487" s="160"/>
      <c r="BI487" s="160"/>
      <c r="BJ487" s="160"/>
      <c r="BK487" s="160"/>
      <c r="BL487" s="160"/>
      <c r="BM487" s="160"/>
      <c r="BN487" s="161"/>
      <c r="BO487" s="250"/>
      <c r="BP487" s="249"/>
      <c r="BQ487" s="249"/>
      <c r="BR487" s="249"/>
      <c r="BS487" s="249"/>
      <c r="BT487" s="249"/>
      <c r="BU487" s="249"/>
      <c r="BY487" s="249"/>
    </row>
    <row r="488" spans="3:78" ht="11.25" customHeight="1">
      <c r="C488" s="305"/>
      <c r="D488" s="368"/>
      <c r="E488" s="414"/>
      <c r="F488" s="417"/>
      <c r="G488" s="420"/>
      <c r="H488" s="380"/>
      <c r="I488" s="383"/>
      <c r="J488" s="383"/>
      <c r="K488" s="386"/>
      <c r="L488" s="389"/>
      <c r="M488" s="392"/>
      <c r="N488" s="394"/>
      <c r="O488" s="397">
        <v>1</v>
      </c>
      <c r="P488" s="410" t="s">
        <v>966</v>
      </c>
      <c r="Q488" s="409"/>
      <c r="R488" s="364"/>
      <c r="S488" s="364"/>
      <c r="T488" s="364"/>
      <c r="U488" s="364"/>
      <c r="V488" s="364"/>
      <c r="W488" s="364"/>
      <c r="X488" s="364"/>
      <c r="Y488" s="364"/>
      <c r="Z488" s="364"/>
      <c r="AA488" s="364"/>
      <c r="AB488" s="364"/>
      <c r="AC488" s="364"/>
      <c r="AD488" s="364"/>
      <c r="AE488" s="208"/>
      <c r="AF488" s="219"/>
      <c r="AG488" s="218"/>
      <c r="AH488" s="218"/>
      <c r="AI488" s="218"/>
      <c r="AJ488" s="218"/>
      <c r="AK488" s="218"/>
      <c r="AL488" s="218"/>
      <c r="AM488" s="218"/>
      <c r="AN488" s="218"/>
      <c r="AO488" s="218"/>
      <c r="AP488" s="163"/>
      <c r="AQ488" s="163"/>
      <c r="AR488" s="163"/>
      <c r="AS488" s="163"/>
      <c r="AT488" s="163"/>
      <c r="AU488" s="163"/>
      <c r="AV488" s="163"/>
      <c r="AW488" s="163"/>
      <c r="AX488" s="163"/>
      <c r="AY488" s="163"/>
      <c r="AZ488" s="163"/>
      <c r="BA488" s="163"/>
      <c r="BB488" s="163"/>
      <c r="BC488" s="163"/>
      <c r="BD488" s="163"/>
      <c r="BE488" s="163"/>
      <c r="BF488" s="163"/>
      <c r="BG488" s="163"/>
      <c r="BH488" s="163"/>
      <c r="BI488" s="163"/>
      <c r="BJ488" s="163"/>
      <c r="BK488" s="163"/>
      <c r="BL488" s="163"/>
      <c r="BM488" s="163"/>
      <c r="BN488" s="164"/>
      <c r="BO488" s="250"/>
      <c r="BP488" s="362"/>
      <c r="BQ488" s="362"/>
      <c r="BR488" s="362"/>
      <c r="BS488" s="249"/>
      <c r="BT488" s="362"/>
      <c r="BU488" s="362"/>
      <c r="BV488" s="362"/>
      <c r="BW488" s="362"/>
      <c r="BX488" s="362"/>
      <c r="BY488" s="249"/>
    </row>
    <row r="489" spans="3:78" ht="33" customHeight="1">
      <c r="C489" s="305"/>
      <c r="D489" s="368"/>
      <c r="E489" s="414"/>
      <c r="F489" s="417"/>
      <c r="G489" s="420"/>
      <c r="H489" s="380"/>
      <c r="I489" s="383"/>
      <c r="J489" s="383"/>
      <c r="K489" s="386"/>
      <c r="L489" s="389"/>
      <c r="M489" s="392"/>
      <c r="N489" s="395"/>
      <c r="O489" s="398"/>
      <c r="P489" s="411"/>
      <c r="Q489" s="404"/>
      <c r="R489" s="365"/>
      <c r="S489" s="365"/>
      <c r="T489" s="365"/>
      <c r="U489" s="365"/>
      <c r="V489" s="365"/>
      <c r="W489" s="365"/>
      <c r="X489" s="365"/>
      <c r="Y489" s="365"/>
      <c r="Z489" s="365"/>
      <c r="AA489" s="365"/>
      <c r="AB489" s="365"/>
      <c r="AC489" s="365"/>
      <c r="AD489" s="365"/>
      <c r="AE489" s="192"/>
      <c r="AF489" s="216" t="s">
        <v>268</v>
      </c>
      <c r="AG489" s="297" t="s">
        <v>240</v>
      </c>
      <c r="AH489" s="298" t="s">
        <v>18</v>
      </c>
      <c r="AI489" s="317" t="s">
        <v>815</v>
      </c>
      <c r="AJ489" s="220" t="s">
        <v>530</v>
      </c>
      <c r="AK489" s="220" t="s">
        <v>816</v>
      </c>
      <c r="AL489" s="220" t="s">
        <v>817</v>
      </c>
      <c r="AM489" s="220" t="s">
        <v>818</v>
      </c>
      <c r="AN489" s="220" t="s">
        <v>819</v>
      </c>
      <c r="AO489" s="220" t="s">
        <v>820</v>
      </c>
      <c r="AP489" s="171" t="s">
        <v>19</v>
      </c>
      <c r="AQ489" s="194">
        <f>SUM(AT489,AW489,AZ489,BC489,BF489,BI489,BL489)</f>
        <v>1280</v>
      </c>
      <c r="AR489" s="196">
        <f>SUM(AT489,AX489,BA489,BD489,BG489,BJ489,BM489)</f>
        <v>1280</v>
      </c>
      <c r="AS489" s="194">
        <f>AQ489-AR489</f>
        <v>0</v>
      </c>
      <c r="AT489" s="315">
        <v>1280</v>
      </c>
      <c r="AU489" s="158">
        <v>0</v>
      </c>
      <c r="AV489" s="313"/>
      <c r="AW489" s="311">
        <v>0</v>
      </c>
      <c r="AX489" s="313">
        <v>0</v>
      </c>
      <c r="AY489" s="198"/>
      <c r="AZ489" s="315">
        <v>0</v>
      </c>
      <c r="BA489" s="313">
        <v>0</v>
      </c>
      <c r="BB489" s="198"/>
      <c r="BC489" s="311">
        <v>0</v>
      </c>
      <c r="BD489" s="313">
        <v>0</v>
      </c>
      <c r="BE489" s="198"/>
      <c r="BF489" s="311">
        <v>0</v>
      </c>
      <c r="BG489" s="313">
        <v>0</v>
      </c>
      <c r="BH489" s="198"/>
      <c r="BI489" s="311">
        <v>0</v>
      </c>
      <c r="BJ489" s="313">
        <v>0</v>
      </c>
      <c r="BK489" s="198"/>
      <c r="BL489" s="311"/>
      <c r="BM489" s="313"/>
      <c r="BN489" s="194"/>
      <c r="BO489" s="250">
        <v>0</v>
      </c>
      <c r="BP489" s="362"/>
      <c r="BQ489" s="362"/>
      <c r="BR489" s="362"/>
      <c r="BS489" s="248" t="str">
        <f>AG489 &amp; BO489</f>
        <v>Прибыль направляемая на инвестиции0</v>
      </c>
      <c r="BT489" s="362"/>
      <c r="BU489" s="362"/>
      <c r="BV489" s="362"/>
      <c r="BW489" s="362"/>
      <c r="BX489" s="362"/>
      <c r="BY489" s="248" t="str">
        <f>AG489&amp;AH489</f>
        <v>Прибыль направляемая на инвестициида</v>
      </c>
      <c r="BZ489" s="249">
        <v>0</v>
      </c>
    </row>
    <row r="490" spans="3:78" ht="15" customHeight="1">
      <c r="C490" s="305" t="s">
        <v>941</v>
      </c>
      <c r="D490" s="368"/>
      <c r="E490" s="414"/>
      <c r="F490" s="417"/>
      <c r="G490" s="420"/>
      <c r="H490" s="380"/>
      <c r="I490" s="383"/>
      <c r="J490" s="383"/>
      <c r="K490" s="386"/>
      <c r="L490" s="389"/>
      <c r="M490" s="392"/>
      <c r="N490" s="396"/>
      <c r="O490" s="399"/>
      <c r="P490" s="412"/>
      <c r="Q490" s="405"/>
      <c r="R490" s="366"/>
      <c r="S490" s="366"/>
      <c r="T490" s="366"/>
      <c r="U490" s="366"/>
      <c r="V490" s="366"/>
      <c r="W490" s="366"/>
      <c r="X490" s="366"/>
      <c r="Y490" s="366"/>
      <c r="Z490" s="366"/>
      <c r="AA490" s="366"/>
      <c r="AB490" s="366"/>
      <c r="AC490" s="366"/>
      <c r="AD490" s="366"/>
      <c r="AE490" s="278" t="s">
        <v>377</v>
      </c>
      <c r="AF490" s="202"/>
      <c r="AG490" s="222" t="s">
        <v>24</v>
      </c>
      <c r="AH490" s="222"/>
      <c r="AI490" s="222"/>
      <c r="AJ490" s="222"/>
      <c r="AK490" s="222"/>
      <c r="AL490" s="222"/>
      <c r="AM490" s="222"/>
      <c r="AN490" s="222"/>
      <c r="AO490" s="222"/>
      <c r="AP490" s="167"/>
      <c r="AQ490" s="168"/>
      <c r="AR490" s="168"/>
      <c r="AS490" s="168"/>
      <c r="AT490" s="168"/>
      <c r="AU490" s="168"/>
      <c r="AV490" s="168"/>
      <c r="AW490" s="168"/>
      <c r="AX490" s="168"/>
      <c r="AY490" s="168"/>
      <c r="AZ490" s="168"/>
      <c r="BA490" s="168"/>
      <c r="BB490" s="168"/>
      <c r="BC490" s="168"/>
      <c r="BD490" s="168"/>
      <c r="BE490" s="168"/>
      <c r="BF490" s="168"/>
      <c r="BG490" s="168"/>
      <c r="BH490" s="168"/>
      <c r="BI490" s="168"/>
      <c r="BJ490" s="168"/>
      <c r="BK490" s="168"/>
      <c r="BL490" s="168"/>
      <c r="BM490" s="168"/>
      <c r="BN490" s="169"/>
      <c r="BO490" s="250"/>
      <c r="BP490" s="362"/>
      <c r="BQ490" s="362"/>
      <c r="BR490" s="362"/>
      <c r="BS490" s="249"/>
      <c r="BT490" s="362"/>
      <c r="BU490" s="362"/>
      <c r="BV490" s="362"/>
      <c r="BW490" s="362"/>
      <c r="BX490" s="362"/>
      <c r="BY490" s="249"/>
    </row>
    <row r="491" spans="3:78" ht="15" customHeight="1" thickBot="1">
      <c r="C491" s="306" t="s">
        <v>940</v>
      </c>
      <c r="D491" s="369"/>
      <c r="E491" s="415"/>
      <c r="F491" s="418"/>
      <c r="G491" s="421"/>
      <c r="H491" s="381"/>
      <c r="I491" s="384"/>
      <c r="J491" s="384"/>
      <c r="K491" s="387"/>
      <c r="L491" s="390"/>
      <c r="M491" s="393"/>
      <c r="N491" s="279" t="s">
        <v>378</v>
      </c>
      <c r="O491" s="211"/>
      <c r="P491" s="363" t="s">
        <v>282</v>
      </c>
      <c r="Q491" s="363"/>
      <c r="R491" s="170"/>
      <c r="S491" s="170"/>
      <c r="T491" s="165"/>
      <c r="U491" s="165"/>
      <c r="V491" s="165"/>
      <c r="W491" s="165"/>
      <c r="X491" s="165"/>
      <c r="Y491" s="165"/>
      <c r="Z491" s="165"/>
      <c r="AA491" s="165"/>
      <c r="AB491" s="165"/>
      <c r="AC491" s="165"/>
      <c r="AD491" s="165"/>
      <c r="AE491" s="165"/>
      <c r="AF491" s="165"/>
      <c r="AG491" s="165"/>
      <c r="AH491" s="165"/>
      <c r="AI491" s="165"/>
      <c r="AJ491" s="165"/>
      <c r="AK491" s="165"/>
      <c r="AL491" s="165"/>
      <c r="AM491" s="165"/>
      <c r="AN491" s="165"/>
      <c r="AO491" s="165"/>
      <c r="AP491" s="165"/>
      <c r="AQ491" s="165"/>
      <c r="AR491" s="165"/>
      <c r="AS491" s="165"/>
      <c r="AT491" s="165"/>
      <c r="AU491" s="165"/>
      <c r="AV491" s="165"/>
      <c r="AW491" s="165"/>
      <c r="AX491" s="165"/>
      <c r="AY491" s="165"/>
      <c r="AZ491" s="165"/>
      <c r="BA491" s="165"/>
      <c r="BB491" s="165"/>
      <c r="BC491" s="165"/>
      <c r="BD491" s="165"/>
      <c r="BE491" s="165"/>
      <c r="BF491" s="165"/>
      <c r="BG491" s="165"/>
      <c r="BH491" s="165"/>
      <c r="BI491" s="165"/>
      <c r="BJ491" s="165"/>
      <c r="BK491" s="165"/>
      <c r="BL491" s="165"/>
      <c r="BM491" s="165"/>
      <c r="BN491" s="166"/>
      <c r="BO491" s="250"/>
      <c r="BP491" s="249"/>
      <c r="BQ491" s="249"/>
      <c r="BR491" s="249"/>
      <c r="BS491" s="249"/>
      <c r="BT491" s="249"/>
      <c r="BU491" s="249"/>
      <c r="BY491" s="249"/>
    </row>
    <row r="492" spans="3:78" ht="11.25" customHeight="1">
      <c r="C492" s="97"/>
      <c r="D492" s="367">
        <v>6</v>
      </c>
      <c r="E492" s="413" t="s">
        <v>199</v>
      </c>
      <c r="F492" s="416" t="s">
        <v>210</v>
      </c>
      <c r="G492" s="419" t="s">
        <v>1001</v>
      </c>
      <c r="H492" s="422" t="s">
        <v>825</v>
      </c>
      <c r="I492" s="422" t="s">
        <v>825</v>
      </c>
      <c r="J492" s="422" t="s">
        <v>766</v>
      </c>
      <c r="K492" s="385">
        <v>3</v>
      </c>
      <c r="L492" s="423">
        <v>2022</v>
      </c>
      <c r="M492" s="391">
        <v>30</v>
      </c>
      <c r="N492" s="162"/>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c r="AU492" s="160"/>
      <c r="AV492" s="160"/>
      <c r="AW492" s="160"/>
      <c r="AX492" s="160"/>
      <c r="AY492" s="160"/>
      <c r="AZ492" s="160"/>
      <c r="BA492" s="160"/>
      <c r="BB492" s="160"/>
      <c r="BC492" s="160"/>
      <c r="BD492" s="160"/>
      <c r="BE492" s="160"/>
      <c r="BF492" s="160"/>
      <c r="BG492" s="160"/>
      <c r="BH492" s="160"/>
      <c r="BI492" s="160"/>
      <c r="BJ492" s="160"/>
      <c r="BK492" s="160"/>
      <c r="BL492" s="160"/>
      <c r="BM492" s="160"/>
      <c r="BN492" s="161"/>
      <c r="BO492" s="250"/>
      <c r="BP492" s="249"/>
      <c r="BQ492" s="249"/>
      <c r="BR492" s="249"/>
      <c r="BS492" s="249"/>
      <c r="BT492" s="249"/>
      <c r="BU492" s="249"/>
      <c r="BY492" s="249"/>
    </row>
    <row r="493" spans="3:78" ht="11.25" customHeight="1">
      <c r="C493" s="305"/>
      <c r="D493" s="368"/>
      <c r="E493" s="414"/>
      <c r="F493" s="417"/>
      <c r="G493" s="420"/>
      <c r="H493" s="380"/>
      <c r="I493" s="383"/>
      <c r="J493" s="383"/>
      <c r="K493" s="386"/>
      <c r="L493" s="389"/>
      <c r="M493" s="392"/>
      <c r="N493" s="394"/>
      <c r="O493" s="397">
        <v>1</v>
      </c>
      <c r="P493" s="410" t="s">
        <v>966</v>
      </c>
      <c r="Q493" s="409"/>
      <c r="R493" s="364"/>
      <c r="S493" s="364"/>
      <c r="T493" s="364"/>
      <c r="U493" s="364"/>
      <c r="V493" s="364"/>
      <c r="W493" s="364"/>
      <c r="X493" s="364"/>
      <c r="Y493" s="364"/>
      <c r="Z493" s="364"/>
      <c r="AA493" s="364"/>
      <c r="AB493" s="364"/>
      <c r="AC493" s="364"/>
      <c r="AD493" s="364"/>
      <c r="AE493" s="208"/>
      <c r="AF493" s="219"/>
      <c r="AG493" s="218"/>
      <c r="AH493" s="218"/>
      <c r="AI493" s="218"/>
      <c r="AJ493" s="218"/>
      <c r="AK493" s="218"/>
      <c r="AL493" s="218"/>
      <c r="AM493" s="218"/>
      <c r="AN493" s="218"/>
      <c r="AO493" s="218"/>
      <c r="AP493" s="163"/>
      <c r="AQ493" s="163"/>
      <c r="AR493" s="163"/>
      <c r="AS493" s="163"/>
      <c r="AT493" s="163"/>
      <c r="AU493" s="163"/>
      <c r="AV493" s="163"/>
      <c r="AW493" s="163"/>
      <c r="AX493" s="163"/>
      <c r="AY493" s="163"/>
      <c r="AZ493" s="163"/>
      <c r="BA493" s="163"/>
      <c r="BB493" s="163"/>
      <c r="BC493" s="163"/>
      <c r="BD493" s="163"/>
      <c r="BE493" s="163"/>
      <c r="BF493" s="163"/>
      <c r="BG493" s="163"/>
      <c r="BH493" s="163"/>
      <c r="BI493" s="163"/>
      <c r="BJ493" s="163"/>
      <c r="BK493" s="163"/>
      <c r="BL493" s="163"/>
      <c r="BM493" s="163"/>
      <c r="BN493" s="164"/>
      <c r="BO493" s="250"/>
      <c r="BP493" s="362"/>
      <c r="BQ493" s="362"/>
      <c r="BR493" s="362"/>
      <c r="BS493" s="249"/>
      <c r="BT493" s="362"/>
      <c r="BU493" s="362"/>
      <c r="BV493" s="362"/>
      <c r="BW493" s="362"/>
      <c r="BX493" s="362"/>
      <c r="BY493" s="249"/>
    </row>
    <row r="494" spans="3:78" ht="24" customHeight="1">
      <c r="C494" s="305"/>
      <c r="D494" s="368"/>
      <c r="E494" s="414"/>
      <c r="F494" s="417"/>
      <c r="G494" s="420"/>
      <c r="H494" s="380"/>
      <c r="I494" s="383"/>
      <c r="J494" s="383"/>
      <c r="K494" s="386"/>
      <c r="L494" s="389"/>
      <c r="M494" s="392"/>
      <c r="N494" s="395"/>
      <c r="O494" s="398"/>
      <c r="P494" s="411"/>
      <c r="Q494" s="404"/>
      <c r="R494" s="365"/>
      <c r="S494" s="365"/>
      <c r="T494" s="365"/>
      <c r="U494" s="365"/>
      <c r="V494" s="365"/>
      <c r="W494" s="365"/>
      <c r="X494" s="365"/>
      <c r="Y494" s="365"/>
      <c r="Z494" s="365"/>
      <c r="AA494" s="365"/>
      <c r="AB494" s="365"/>
      <c r="AC494" s="365"/>
      <c r="AD494" s="365"/>
      <c r="AE494" s="192"/>
      <c r="AF494" s="216" t="s">
        <v>268</v>
      </c>
      <c r="AG494" s="304" t="s">
        <v>226</v>
      </c>
      <c r="AH494" s="300" t="s">
        <v>18</v>
      </c>
      <c r="AI494" s="317" t="s">
        <v>815</v>
      </c>
      <c r="AJ494" s="220" t="s">
        <v>530</v>
      </c>
      <c r="AK494" s="220" t="s">
        <v>816</v>
      </c>
      <c r="AL494" s="220" t="s">
        <v>817</v>
      </c>
      <c r="AM494" s="220" t="s">
        <v>818</v>
      </c>
      <c r="AN494" s="220" t="s">
        <v>819</v>
      </c>
      <c r="AO494" s="220" t="s">
        <v>820</v>
      </c>
      <c r="AP494" s="171" t="s">
        <v>18</v>
      </c>
      <c r="AQ494" s="194">
        <f>SUM(AT494,AW494,AZ494,BC494,BF494,BI494,BL494)</f>
        <v>5000</v>
      </c>
      <c r="AR494" s="196">
        <f>SUM(AT494,AX494,BA494,BD494,BG494,BJ494,BM494)</f>
        <v>2500</v>
      </c>
      <c r="AS494" s="194">
        <f>AQ494-AR494</f>
        <v>2500</v>
      </c>
      <c r="AT494" s="315">
        <v>0</v>
      </c>
      <c r="AU494" s="172">
        <v>0</v>
      </c>
      <c r="AV494" s="313"/>
      <c r="AW494" s="311">
        <v>2500</v>
      </c>
      <c r="AX494" s="197">
        <v>2500</v>
      </c>
      <c r="AY494" s="198"/>
      <c r="AZ494" s="315">
        <v>2500</v>
      </c>
      <c r="BA494" s="197"/>
      <c r="BB494" s="198"/>
      <c r="BC494" s="311">
        <v>0</v>
      </c>
      <c r="BD494" s="197">
        <v>0</v>
      </c>
      <c r="BE494" s="198"/>
      <c r="BF494" s="311">
        <v>0</v>
      </c>
      <c r="BG494" s="197">
        <v>0</v>
      </c>
      <c r="BH494" s="198"/>
      <c r="BI494" s="311">
        <v>0</v>
      </c>
      <c r="BJ494" s="197">
        <v>0</v>
      </c>
      <c r="BK494" s="198"/>
      <c r="BL494" s="311"/>
      <c r="BM494" s="313"/>
      <c r="BN494" s="194"/>
      <c r="BO494" s="250">
        <v>0</v>
      </c>
      <c r="BP494" s="362"/>
      <c r="BQ494" s="362"/>
      <c r="BR494" s="362"/>
      <c r="BS494" s="248" t="str">
        <f>AG494 &amp; BO494</f>
        <v>Кредиты0</v>
      </c>
      <c r="BT494" s="362"/>
      <c r="BU494" s="362"/>
      <c r="BV494" s="362"/>
      <c r="BW494" s="362"/>
      <c r="BX494" s="362"/>
      <c r="BY494" s="248" t="str">
        <f>AG494&amp;AH494</f>
        <v>Кредитыда</v>
      </c>
      <c r="BZ494" s="249">
        <v>0</v>
      </c>
    </row>
    <row r="495" spans="3:78" ht="24" customHeight="1">
      <c r="C495" s="305"/>
      <c r="D495" s="368"/>
      <c r="E495" s="414"/>
      <c r="F495" s="417"/>
      <c r="G495" s="420"/>
      <c r="H495" s="380"/>
      <c r="I495" s="383"/>
      <c r="J495" s="383"/>
      <c r="K495" s="386"/>
      <c r="L495" s="389"/>
      <c r="M495" s="392"/>
      <c r="N495" s="395"/>
      <c r="O495" s="398"/>
      <c r="P495" s="411"/>
      <c r="Q495" s="404"/>
      <c r="R495" s="365"/>
      <c r="S495" s="365"/>
      <c r="T495" s="365"/>
      <c r="U495" s="365"/>
      <c r="V495" s="365"/>
      <c r="W495" s="365"/>
      <c r="X495" s="365"/>
      <c r="Y495" s="365"/>
      <c r="Z495" s="365"/>
      <c r="AA495" s="365"/>
      <c r="AB495" s="365"/>
      <c r="AC495" s="365"/>
      <c r="AD495" s="365"/>
      <c r="AE495" s="192"/>
      <c r="AF495" s="216" t="s">
        <v>118</v>
      </c>
      <c r="AG495" s="304" t="s">
        <v>240</v>
      </c>
      <c r="AH495" s="300" t="s">
        <v>18</v>
      </c>
      <c r="AI495" s="317" t="s">
        <v>815</v>
      </c>
      <c r="AJ495" s="220" t="s">
        <v>530</v>
      </c>
      <c r="AK495" s="220" t="s">
        <v>816</v>
      </c>
      <c r="AL495" s="220" t="s">
        <v>817</v>
      </c>
      <c r="AM495" s="220" t="s">
        <v>818</v>
      </c>
      <c r="AN495" s="220" t="s">
        <v>819</v>
      </c>
      <c r="AO495" s="220" t="s">
        <v>820</v>
      </c>
      <c r="AP495" s="171" t="s">
        <v>18</v>
      </c>
      <c r="AQ495" s="194">
        <f>SUM(AT495,AW495,AZ495,BC495,BF495,BI495,BL495)</f>
        <v>2500</v>
      </c>
      <c r="AR495" s="196">
        <f>SUM(AT495,AX495,BA495,BD495,BG495,BJ495,BM495)</f>
        <v>3320.9</v>
      </c>
      <c r="AS495" s="194">
        <f>AQ495-AR495</f>
        <v>-820.90000000000009</v>
      </c>
      <c r="AT495" s="315">
        <v>0</v>
      </c>
      <c r="AU495" s="172">
        <v>0</v>
      </c>
      <c r="AV495" s="313"/>
      <c r="AW495" s="311">
        <v>0</v>
      </c>
      <c r="AX495" s="197">
        <v>0</v>
      </c>
      <c r="AY495" s="198"/>
      <c r="AZ495" s="315">
        <v>0</v>
      </c>
      <c r="BA495" s="197">
        <v>0</v>
      </c>
      <c r="BB495" s="198"/>
      <c r="BC495" s="311">
        <v>2500</v>
      </c>
      <c r="BD495" s="197">
        <v>3320.9</v>
      </c>
      <c r="BE495" s="198"/>
      <c r="BF495" s="311">
        <v>0</v>
      </c>
      <c r="BG495" s="197">
        <v>0</v>
      </c>
      <c r="BH495" s="198"/>
      <c r="BI495" s="311">
        <v>0</v>
      </c>
      <c r="BJ495" s="197">
        <v>0</v>
      </c>
      <c r="BK495" s="198"/>
      <c r="BL495" s="311"/>
      <c r="BM495" s="313"/>
      <c r="BN495" s="194"/>
      <c r="BO495" s="250">
        <v>0</v>
      </c>
      <c r="BP495" s="362"/>
      <c r="BQ495" s="362"/>
      <c r="BR495" s="362"/>
      <c r="BS495" s="248" t="str">
        <f>AG495 &amp; BO495</f>
        <v>Прибыль направляемая на инвестиции0</v>
      </c>
      <c r="BT495" s="362"/>
      <c r="BU495" s="362"/>
      <c r="BV495" s="362"/>
      <c r="BW495" s="362"/>
      <c r="BX495" s="362"/>
      <c r="BY495" s="248" t="str">
        <f>AG495&amp;AH495</f>
        <v>Прибыль направляемая на инвестициида</v>
      </c>
      <c r="BZ495" s="249">
        <v>0</v>
      </c>
    </row>
    <row r="496" spans="3:78" ht="24" customHeight="1">
      <c r="C496" s="97"/>
      <c r="D496" s="368"/>
      <c r="E496" s="414"/>
      <c r="F496" s="417"/>
      <c r="G496" s="420"/>
      <c r="H496" s="380"/>
      <c r="I496" s="383"/>
      <c r="J496" s="383"/>
      <c r="K496" s="386"/>
      <c r="L496" s="389"/>
      <c r="M496" s="392"/>
      <c r="N496" s="395"/>
      <c r="O496" s="398"/>
      <c r="P496" s="411"/>
      <c r="Q496" s="404"/>
      <c r="R496" s="365"/>
      <c r="S496" s="365"/>
      <c r="T496" s="365"/>
      <c r="U496" s="365"/>
      <c r="V496" s="365"/>
      <c r="W496" s="365"/>
      <c r="X496" s="365"/>
      <c r="Y496" s="365"/>
      <c r="Z496" s="365"/>
      <c r="AA496" s="365"/>
      <c r="AB496" s="365"/>
      <c r="AC496" s="365"/>
      <c r="AD496" s="365"/>
      <c r="AE496" s="325" t="s">
        <v>1008</v>
      </c>
      <c r="AF496" s="216" t="s">
        <v>119</v>
      </c>
      <c r="AG496" s="195" t="s">
        <v>221</v>
      </c>
      <c r="AH496" s="300" t="s">
        <v>18</v>
      </c>
      <c r="AI496" s="317" t="s">
        <v>815</v>
      </c>
      <c r="AJ496" s="220"/>
      <c r="AK496" s="220"/>
      <c r="AL496" s="220"/>
      <c r="AM496" s="220"/>
      <c r="AN496" s="220"/>
      <c r="AO496" s="220"/>
      <c r="AP496" s="171" t="s">
        <v>18</v>
      </c>
      <c r="AQ496" s="194">
        <f>SUM(AT496,AW496,AZ496,BC496,BF496,BI496,BL496)</f>
        <v>0</v>
      </c>
      <c r="AR496" s="196">
        <f>SUM(AT496,AX496,BA496,BD496,BG496,BJ496,BM496)</f>
        <v>3100</v>
      </c>
      <c r="AS496" s="194">
        <f>AQ496-AR496</f>
        <v>-3100</v>
      </c>
      <c r="AT496" s="315"/>
      <c r="AU496" s="172">
        <v>0</v>
      </c>
      <c r="AV496" s="240"/>
      <c r="AW496" s="311"/>
      <c r="AX496" s="197"/>
      <c r="AY496" s="198">
        <f>AW496-AX496</f>
        <v>0</v>
      </c>
      <c r="AZ496" s="315"/>
      <c r="BA496" s="197">
        <v>3100</v>
      </c>
      <c r="BB496" s="198">
        <f>AZ496-BA496</f>
        <v>-3100</v>
      </c>
      <c r="BC496" s="311"/>
      <c r="BD496" s="197"/>
      <c r="BE496" s="198">
        <f>BC496-BD496</f>
        <v>0</v>
      </c>
      <c r="BF496" s="311"/>
      <c r="BG496" s="197"/>
      <c r="BH496" s="198">
        <f>BF496-BG496</f>
        <v>0</v>
      </c>
      <c r="BI496" s="311"/>
      <c r="BJ496" s="197"/>
      <c r="BK496" s="198">
        <f>BI496-BJ496</f>
        <v>0</v>
      </c>
      <c r="BL496" s="311"/>
      <c r="BM496" s="313"/>
      <c r="BN496" s="194">
        <f>BL496-BM496</f>
        <v>0</v>
      </c>
      <c r="BO496" s="250">
        <v>0</v>
      </c>
      <c r="BP496" s="362"/>
      <c r="BQ496" s="362"/>
      <c r="BR496" s="362"/>
      <c r="BS496" s="248" t="str">
        <f>AG496 &amp; BO496</f>
        <v>Амортизационные отчисления0</v>
      </c>
      <c r="BT496" s="362"/>
      <c r="BU496" s="362"/>
      <c r="BV496" s="362"/>
      <c r="BW496" s="362"/>
      <c r="BX496" s="362"/>
      <c r="BY496" s="248" t="str">
        <f>AG496&amp;AH496</f>
        <v>Амортизационные отчисленияда</v>
      </c>
      <c r="BZ496" s="249"/>
    </row>
    <row r="497" spans="3:78" ht="15" customHeight="1">
      <c r="C497" s="305" t="s">
        <v>941</v>
      </c>
      <c r="D497" s="368"/>
      <c r="E497" s="414"/>
      <c r="F497" s="417"/>
      <c r="G497" s="420"/>
      <c r="H497" s="380"/>
      <c r="I497" s="383"/>
      <c r="J497" s="383"/>
      <c r="K497" s="386"/>
      <c r="L497" s="389"/>
      <c r="M497" s="392"/>
      <c r="N497" s="396"/>
      <c r="O497" s="399"/>
      <c r="P497" s="412"/>
      <c r="Q497" s="405"/>
      <c r="R497" s="366"/>
      <c r="S497" s="366"/>
      <c r="T497" s="366"/>
      <c r="U497" s="366"/>
      <c r="V497" s="366"/>
      <c r="W497" s="366"/>
      <c r="X497" s="366"/>
      <c r="Y497" s="366"/>
      <c r="Z497" s="366"/>
      <c r="AA497" s="366"/>
      <c r="AB497" s="366"/>
      <c r="AC497" s="366"/>
      <c r="AD497" s="366"/>
      <c r="AE497" s="278" t="s">
        <v>377</v>
      </c>
      <c r="AF497" s="202"/>
      <c r="AG497" s="222" t="s">
        <v>24</v>
      </c>
      <c r="AH497" s="222"/>
      <c r="AI497" s="222"/>
      <c r="AJ497" s="222"/>
      <c r="AK497" s="222"/>
      <c r="AL497" s="222"/>
      <c r="AM497" s="222"/>
      <c r="AN497" s="222"/>
      <c r="AO497" s="222"/>
      <c r="AP497" s="167"/>
      <c r="AQ497" s="168"/>
      <c r="AR497" s="168"/>
      <c r="AS497" s="168"/>
      <c r="AT497" s="168"/>
      <c r="AU497" s="168"/>
      <c r="AV497" s="168"/>
      <c r="AW497" s="168"/>
      <c r="AX497" s="168"/>
      <c r="AY497" s="168"/>
      <c r="AZ497" s="168"/>
      <c r="BA497" s="168"/>
      <c r="BB497" s="168"/>
      <c r="BC497" s="168"/>
      <c r="BD497" s="168"/>
      <c r="BE497" s="168"/>
      <c r="BF497" s="168"/>
      <c r="BG497" s="168"/>
      <c r="BH497" s="168"/>
      <c r="BI497" s="168"/>
      <c r="BJ497" s="168"/>
      <c r="BK497" s="168"/>
      <c r="BL497" s="168"/>
      <c r="BM497" s="168"/>
      <c r="BN497" s="169"/>
      <c r="BO497" s="250"/>
      <c r="BP497" s="362"/>
      <c r="BQ497" s="362"/>
      <c r="BR497" s="362"/>
      <c r="BS497" s="249"/>
      <c r="BT497" s="362"/>
      <c r="BU497" s="362"/>
      <c r="BV497" s="362"/>
      <c r="BW497" s="362"/>
      <c r="BX497" s="362"/>
      <c r="BY497" s="249"/>
    </row>
    <row r="498" spans="3:78" ht="15" customHeight="1" thickBot="1">
      <c r="C498" s="306" t="s">
        <v>940</v>
      </c>
      <c r="D498" s="369"/>
      <c r="E498" s="415"/>
      <c r="F498" s="418"/>
      <c r="G498" s="421"/>
      <c r="H498" s="381"/>
      <c r="I498" s="384"/>
      <c r="J498" s="384"/>
      <c r="K498" s="387"/>
      <c r="L498" s="390"/>
      <c r="M498" s="393"/>
      <c r="N498" s="279" t="s">
        <v>378</v>
      </c>
      <c r="O498" s="211"/>
      <c r="P498" s="363" t="s">
        <v>282</v>
      </c>
      <c r="Q498" s="363"/>
      <c r="R498" s="170"/>
      <c r="S498" s="170"/>
      <c r="T498" s="165"/>
      <c r="U498" s="165"/>
      <c r="V498" s="165"/>
      <c r="W498" s="165"/>
      <c r="X498" s="165"/>
      <c r="Y498" s="165"/>
      <c r="Z498" s="165"/>
      <c r="AA498" s="165"/>
      <c r="AB498" s="165"/>
      <c r="AC498" s="165"/>
      <c r="AD498" s="165"/>
      <c r="AE498" s="165"/>
      <c r="AF498" s="165"/>
      <c r="AG498" s="165"/>
      <c r="AH498" s="165"/>
      <c r="AI498" s="165"/>
      <c r="AJ498" s="165"/>
      <c r="AK498" s="165"/>
      <c r="AL498" s="165"/>
      <c r="AM498" s="165"/>
      <c r="AN498" s="165"/>
      <c r="AO498" s="165"/>
      <c r="AP498" s="165"/>
      <c r="AQ498" s="165"/>
      <c r="AR498" s="165"/>
      <c r="AS498" s="165"/>
      <c r="AT498" s="165"/>
      <c r="AU498" s="165"/>
      <c r="AV498" s="165"/>
      <c r="AW498" s="165"/>
      <c r="AX498" s="165"/>
      <c r="AY498" s="165"/>
      <c r="AZ498" s="165"/>
      <c r="BA498" s="165"/>
      <c r="BB498" s="165"/>
      <c r="BC498" s="165"/>
      <c r="BD498" s="165"/>
      <c r="BE498" s="165"/>
      <c r="BF498" s="165"/>
      <c r="BG498" s="165"/>
      <c r="BH498" s="165"/>
      <c r="BI498" s="165"/>
      <c r="BJ498" s="165"/>
      <c r="BK498" s="165"/>
      <c r="BL498" s="165"/>
      <c r="BM498" s="165"/>
      <c r="BN498" s="166"/>
      <c r="BO498" s="250"/>
      <c r="BP498" s="249"/>
      <c r="BQ498" s="249"/>
      <c r="BR498" s="249"/>
      <c r="BS498" s="249"/>
      <c r="BT498" s="249"/>
      <c r="BU498" s="249"/>
      <c r="BY498" s="249"/>
    </row>
    <row r="499" spans="3:78" ht="11.25" customHeight="1">
      <c r="C499" s="97"/>
      <c r="D499" s="367">
        <v>7</v>
      </c>
      <c r="E499" s="413" t="s">
        <v>199</v>
      </c>
      <c r="F499" s="416" t="s">
        <v>210</v>
      </c>
      <c r="G499" s="419" t="s">
        <v>1002</v>
      </c>
      <c r="H499" s="422" t="s">
        <v>825</v>
      </c>
      <c r="I499" s="422" t="s">
        <v>825</v>
      </c>
      <c r="J499" s="422" t="s">
        <v>766</v>
      </c>
      <c r="K499" s="385">
        <v>4</v>
      </c>
      <c r="L499" s="423">
        <v>2023</v>
      </c>
      <c r="M499" s="391">
        <v>50</v>
      </c>
      <c r="N499" s="162"/>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c r="AU499" s="160"/>
      <c r="AV499" s="160"/>
      <c r="AW499" s="160"/>
      <c r="AX499" s="160"/>
      <c r="AY499" s="160"/>
      <c r="AZ499" s="160"/>
      <c r="BA499" s="160"/>
      <c r="BB499" s="160"/>
      <c r="BC499" s="160"/>
      <c r="BD499" s="160"/>
      <c r="BE499" s="160"/>
      <c r="BF499" s="160"/>
      <c r="BG499" s="160"/>
      <c r="BH499" s="160"/>
      <c r="BI499" s="160"/>
      <c r="BJ499" s="160"/>
      <c r="BK499" s="160"/>
      <c r="BL499" s="160"/>
      <c r="BM499" s="160"/>
      <c r="BN499" s="161"/>
      <c r="BO499" s="250"/>
      <c r="BP499" s="249"/>
      <c r="BQ499" s="249"/>
      <c r="BR499" s="249"/>
      <c r="BS499" s="249"/>
      <c r="BT499" s="249"/>
      <c r="BU499" s="249"/>
      <c r="BY499" s="249"/>
    </row>
    <row r="500" spans="3:78" ht="11.25" customHeight="1">
      <c r="C500" s="305"/>
      <c r="D500" s="368"/>
      <c r="E500" s="414"/>
      <c r="F500" s="417"/>
      <c r="G500" s="420"/>
      <c r="H500" s="380"/>
      <c r="I500" s="383"/>
      <c r="J500" s="383"/>
      <c r="K500" s="386"/>
      <c r="L500" s="389"/>
      <c r="M500" s="392"/>
      <c r="N500" s="394"/>
      <c r="O500" s="397">
        <v>1</v>
      </c>
      <c r="P500" s="410" t="s">
        <v>966</v>
      </c>
      <c r="Q500" s="409"/>
      <c r="R500" s="364"/>
      <c r="S500" s="364"/>
      <c r="T500" s="364"/>
      <c r="U500" s="364"/>
      <c r="V500" s="364"/>
      <c r="W500" s="364"/>
      <c r="X500" s="364"/>
      <c r="Y500" s="364"/>
      <c r="Z500" s="364"/>
      <c r="AA500" s="364"/>
      <c r="AB500" s="364"/>
      <c r="AC500" s="364"/>
      <c r="AD500" s="364"/>
      <c r="AE500" s="208"/>
      <c r="AF500" s="219"/>
      <c r="AG500" s="218"/>
      <c r="AH500" s="218"/>
      <c r="AI500" s="218"/>
      <c r="AJ500" s="218"/>
      <c r="AK500" s="218"/>
      <c r="AL500" s="218"/>
      <c r="AM500" s="218"/>
      <c r="AN500" s="218"/>
      <c r="AO500" s="218"/>
      <c r="AP500" s="163"/>
      <c r="AQ500" s="163"/>
      <c r="AR500" s="163"/>
      <c r="AS500" s="163"/>
      <c r="AT500" s="163"/>
      <c r="AU500" s="163"/>
      <c r="AV500" s="163"/>
      <c r="AW500" s="163"/>
      <c r="AX500" s="163"/>
      <c r="AY500" s="163"/>
      <c r="AZ500" s="163"/>
      <c r="BA500" s="163"/>
      <c r="BB500" s="163"/>
      <c r="BC500" s="163"/>
      <c r="BD500" s="163"/>
      <c r="BE500" s="163"/>
      <c r="BF500" s="163"/>
      <c r="BG500" s="163"/>
      <c r="BH500" s="163"/>
      <c r="BI500" s="163"/>
      <c r="BJ500" s="163"/>
      <c r="BK500" s="163"/>
      <c r="BL500" s="163"/>
      <c r="BM500" s="163"/>
      <c r="BN500" s="164"/>
      <c r="BO500" s="250"/>
      <c r="BP500" s="362"/>
      <c r="BQ500" s="362"/>
      <c r="BR500" s="362"/>
      <c r="BS500" s="249"/>
      <c r="BT500" s="362"/>
      <c r="BU500" s="362"/>
      <c r="BV500" s="362"/>
      <c r="BW500" s="362"/>
      <c r="BX500" s="362"/>
      <c r="BY500" s="249"/>
    </row>
    <row r="501" spans="3:78" ht="25.5" customHeight="1">
      <c r="C501" s="305"/>
      <c r="D501" s="368"/>
      <c r="E501" s="414"/>
      <c r="F501" s="417"/>
      <c r="G501" s="420"/>
      <c r="H501" s="380"/>
      <c r="I501" s="383"/>
      <c r="J501" s="383"/>
      <c r="K501" s="386"/>
      <c r="L501" s="389"/>
      <c r="M501" s="392"/>
      <c r="N501" s="395"/>
      <c r="O501" s="398"/>
      <c r="P501" s="411"/>
      <c r="Q501" s="404"/>
      <c r="R501" s="365"/>
      <c r="S501" s="365"/>
      <c r="T501" s="365"/>
      <c r="U501" s="365"/>
      <c r="V501" s="365"/>
      <c r="W501" s="365"/>
      <c r="X501" s="365"/>
      <c r="Y501" s="365"/>
      <c r="Z501" s="365"/>
      <c r="AA501" s="365"/>
      <c r="AB501" s="365"/>
      <c r="AC501" s="365"/>
      <c r="AD501" s="365"/>
      <c r="AE501" s="192"/>
      <c r="AF501" s="216" t="s">
        <v>268</v>
      </c>
      <c r="AG501" s="304" t="s">
        <v>226</v>
      </c>
      <c r="AH501" s="300" t="s">
        <v>18</v>
      </c>
      <c r="AI501" s="317" t="s">
        <v>815</v>
      </c>
      <c r="AJ501" s="220" t="s">
        <v>530</v>
      </c>
      <c r="AK501" s="220" t="s">
        <v>816</v>
      </c>
      <c r="AL501" s="220" t="s">
        <v>817</v>
      </c>
      <c r="AM501" s="220" t="s">
        <v>818</v>
      </c>
      <c r="AN501" s="220" t="s">
        <v>819</v>
      </c>
      <c r="AO501" s="220" t="s">
        <v>820</v>
      </c>
      <c r="AP501" s="171" t="s">
        <v>18</v>
      </c>
      <c r="AQ501" s="194">
        <f>SUM(AT501,AW501,AZ501,BC501,BF501,BI501,BL501)</f>
        <v>3700</v>
      </c>
      <c r="AR501" s="196">
        <f>SUM(AT501,AX501,BA501,BD501,BG501,BJ501,BM501)</f>
        <v>5280</v>
      </c>
      <c r="AS501" s="194">
        <f>AQ501-AR501</f>
        <v>-1580</v>
      </c>
      <c r="AT501" s="315">
        <v>0</v>
      </c>
      <c r="AU501" s="172">
        <v>0</v>
      </c>
      <c r="AV501" s="313"/>
      <c r="AW501" s="311">
        <v>3700</v>
      </c>
      <c r="AX501" s="197">
        <v>5280</v>
      </c>
      <c r="AY501" s="198"/>
      <c r="AZ501" s="315">
        <v>0</v>
      </c>
      <c r="BA501" s="197">
        <v>0</v>
      </c>
      <c r="BB501" s="198"/>
      <c r="BC501" s="311">
        <v>0</v>
      </c>
      <c r="BD501" s="197">
        <v>0</v>
      </c>
      <c r="BE501" s="198"/>
      <c r="BF501" s="311">
        <v>0</v>
      </c>
      <c r="BG501" s="197">
        <v>0</v>
      </c>
      <c r="BH501" s="198"/>
      <c r="BI501" s="311">
        <v>0</v>
      </c>
      <c r="BJ501" s="197">
        <v>0</v>
      </c>
      <c r="BK501" s="198"/>
      <c r="BL501" s="311"/>
      <c r="BM501" s="313"/>
      <c r="BN501" s="194"/>
      <c r="BO501" s="250">
        <v>0</v>
      </c>
      <c r="BP501" s="362"/>
      <c r="BQ501" s="362"/>
      <c r="BR501" s="362"/>
      <c r="BS501" s="248" t="str">
        <f>AG501 &amp; BO501</f>
        <v>Кредиты0</v>
      </c>
      <c r="BT501" s="362"/>
      <c r="BU501" s="362"/>
      <c r="BV501" s="362"/>
      <c r="BW501" s="362"/>
      <c r="BX501" s="362"/>
      <c r="BY501" s="248" t="str">
        <f>AG501&amp;AH501</f>
        <v>Кредитыда</v>
      </c>
      <c r="BZ501" s="249">
        <v>0</v>
      </c>
    </row>
    <row r="502" spans="3:78" ht="25.5" customHeight="1">
      <c r="C502" s="305"/>
      <c r="D502" s="368"/>
      <c r="E502" s="414"/>
      <c r="F502" s="417"/>
      <c r="G502" s="420"/>
      <c r="H502" s="380"/>
      <c r="I502" s="383"/>
      <c r="J502" s="383"/>
      <c r="K502" s="386"/>
      <c r="L502" s="389"/>
      <c r="M502" s="392"/>
      <c r="N502" s="395"/>
      <c r="O502" s="398"/>
      <c r="P502" s="411"/>
      <c r="Q502" s="404"/>
      <c r="R502" s="365"/>
      <c r="S502" s="365"/>
      <c r="T502" s="365"/>
      <c r="U502" s="365"/>
      <c r="V502" s="365"/>
      <c r="W502" s="365"/>
      <c r="X502" s="365"/>
      <c r="Y502" s="365"/>
      <c r="Z502" s="365"/>
      <c r="AA502" s="365"/>
      <c r="AB502" s="365"/>
      <c r="AC502" s="365"/>
      <c r="AD502" s="365"/>
      <c r="AE502" s="192"/>
      <c r="AF502" s="216" t="s">
        <v>118</v>
      </c>
      <c r="AG502" s="304" t="s">
        <v>221</v>
      </c>
      <c r="AH502" s="300" t="s">
        <v>18</v>
      </c>
      <c r="AI502" s="317" t="s">
        <v>815</v>
      </c>
      <c r="AJ502" s="220" t="s">
        <v>530</v>
      </c>
      <c r="AK502" s="220" t="s">
        <v>816</v>
      </c>
      <c r="AL502" s="220" t="s">
        <v>817</v>
      </c>
      <c r="AM502" s="220" t="s">
        <v>818</v>
      </c>
      <c r="AN502" s="220" t="s">
        <v>819</v>
      </c>
      <c r="AO502" s="220" t="s">
        <v>820</v>
      </c>
      <c r="AP502" s="171" t="s">
        <v>18</v>
      </c>
      <c r="AQ502" s="194">
        <f>SUM(AT502,AW502,AZ502,BC502,BF502,BI502,BL502)</f>
        <v>3700</v>
      </c>
      <c r="AR502" s="196">
        <f>SUM(AT502,AX502,BA502,BD502,BG502,BJ502,BM502)</f>
        <v>6112.26</v>
      </c>
      <c r="AS502" s="194">
        <f>AQ502-AR502</f>
        <v>-2412.2600000000002</v>
      </c>
      <c r="AT502" s="315">
        <v>0</v>
      </c>
      <c r="AU502" s="172">
        <v>0</v>
      </c>
      <c r="AV502" s="313"/>
      <c r="AW502" s="311">
        <v>0</v>
      </c>
      <c r="AX502" s="197">
        <v>0</v>
      </c>
      <c r="AY502" s="198"/>
      <c r="AZ502" s="315">
        <v>0</v>
      </c>
      <c r="BA502" s="197">
        <v>0</v>
      </c>
      <c r="BB502" s="198"/>
      <c r="BC502" s="311">
        <v>0</v>
      </c>
      <c r="BD502" s="197">
        <v>0</v>
      </c>
      <c r="BE502" s="198"/>
      <c r="BF502" s="311">
        <v>3700</v>
      </c>
      <c r="BG502" s="197">
        <v>6112.26</v>
      </c>
      <c r="BH502" s="198"/>
      <c r="BI502" s="311">
        <v>0</v>
      </c>
      <c r="BJ502" s="197">
        <v>0</v>
      </c>
      <c r="BK502" s="198"/>
      <c r="BL502" s="311"/>
      <c r="BM502" s="313"/>
      <c r="BN502" s="194"/>
      <c r="BO502" s="250">
        <v>0</v>
      </c>
      <c r="BP502" s="362"/>
      <c r="BQ502" s="362"/>
      <c r="BR502" s="362"/>
      <c r="BS502" s="248" t="str">
        <f>AG502 &amp; BO502</f>
        <v>Амортизационные отчисления0</v>
      </c>
      <c r="BT502" s="362"/>
      <c r="BU502" s="362"/>
      <c r="BV502" s="362"/>
      <c r="BW502" s="362"/>
      <c r="BX502" s="362"/>
      <c r="BY502" s="248" t="str">
        <f>AG502&amp;AH502</f>
        <v>Амортизационные отчисленияда</v>
      </c>
      <c r="BZ502" s="249">
        <v>0</v>
      </c>
    </row>
    <row r="503" spans="3:78" ht="15" customHeight="1">
      <c r="C503" s="305" t="s">
        <v>941</v>
      </c>
      <c r="D503" s="368"/>
      <c r="E503" s="414"/>
      <c r="F503" s="417"/>
      <c r="G503" s="420"/>
      <c r="H503" s="380"/>
      <c r="I503" s="383"/>
      <c r="J503" s="383"/>
      <c r="K503" s="386"/>
      <c r="L503" s="389"/>
      <c r="M503" s="392"/>
      <c r="N503" s="396"/>
      <c r="O503" s="399"/>
      <c r="P503" s="412"/>
      <c r="Q503" s="405"/>
      <c r="R503" s="366"/>
      <c r="S503" s="366"/>
      <c r="T503" s="366"/>
      <c r="U503" s="366"/>
      <c r="V503" s="366"/>
      <c r="W503" s="366"/>
      <c r="X503" s="366"/>
      <c r="Y503" s="366"/>
      <c r="Z503" s="366"/>
      <c r="AA503" s="366"/>
      <c r="AB503" s="366"/>
      <c r="AC503" s="366"/>
      <c r="AD503" s="366"/>
      <c r="AE503" s="278" t="s">
        <v>377</v>
      </c>
      <c r="AF503" s="202"/>
      <c r="AG503" s="222" t="s">
        <v>24</v>
      </c>
      <c r="AH503" s="222"/>
      <c r="AI503" s="222"/>
      <c r="AJ503" s="222"/>
      <c r="AK503" s="222"/>
      <c r="AL503" s="222"/>
      <c r="AM503" s="222"/>
      <c r="AN503" s="222"/>
      <c r="AO503" s="222"/>
      <c r="AP503" s="167"/>
      <c r="AQ503" s="168"/>
      <c r="AR503" s="168"/>
      <c r="AS503" s="168"/>
      <c r="AT503" s="168"/>
      <c r="AU503" s="168"/>
      <c r="AV503" s="168"/>
      <c r="AW503" s="168"/>
      <c r="AX503" s="168"/>
      <c r="AY503" s="168"/>
      <c r="AZ503" s="168"/>
      <c r="BA503" s="168"/>
      <c r="BB503" s="168"/>
      <c r="BC503" s="168"/>
      <c r="BD503" s="168"/>
      <c r="BE503" s="168"/>
      <c r="BF503" s="168"/>
      <c r="BG503" s="168"/>
      <c r="BH503" s="168"/>
      <c r="BI503" s="168"/>
      <c r="BJ503" s="168"/>
      <c r="BK503" s="168"/>
      <c r="BL503" s="168"/>
      <c r="BM503" s="168"/>
      <c r="BN503" s="169"/>
      <c r="BO503" s="250"/>
      <c r="BP503" s="362"/>
      <c r="BQ503" s="362"/>
      <c r="BR503" s="362"/>
      <c r="BS503" s="249"/>
      <c r="BT503" s="362"/>
      <c r="BU503" s="362"/>
      <c r="BV503" s="362"/>
      <c r="BW503" s="362"/>
      <c r="BX503" s="362"/>
      <c r="BY503" s="249"/>
    </row>
    <row r="504" spans="3:78" ht="15" customHeight="1" thickBot="1">
      <c r="C504" s="306" t="s">
        <v>940</v>
      </c>
      <c r="D504" s="369"/>
      <c r="E504" s="415"/>
      <c r="F504" s="418"/>
      <c r="G504" s="421"/>
      <c r="H504" s="381"/>
      <c r="I504" s="384"/>
      <c r="J504" s="384"/>
      <c r="K504" s="387"/>
      <c r="L504" s="390"/>
      <c r="M504" s="393"/>
      <c r="N504" s="279" t="s">
        <v>378</v>
      </c>
      <c r="O504" s="211"/>
      <c r="P504" s="363" t="s">
        <v>282</v>
      </c>
      <c r="Q504" s="363"/>
      <c r="R504" s="170"/>
      <c r="S504" s="170"/>
      <c r="T504" s="165"/>
      <c r="U504" s="165"/>
      <c r="V504" s="165"/>
      <c r="W504" s="165"/>
      <c r="X504" s="165"/>
      <c r="Y504" s="165"/>
      <c r="Z504" s="165"/>
      <c r="AA504" s="165"/>
      <c r="AB504" s="165"/>
      <c r="AC504" s="165"/>
      <c r="AD504" s="165"/>
      <c r="AE504" s="165"/>
      <c r="AF504" s="165"/>
      <c r="AG504" s="165"/>
      <c r="AH504" s="165"/>
      <c r="AI504" s="165"/>
      <c r="AJ504" s="165"/>
      <c r="AK504" s="165"/>
      <c r="AL504" s="165"/>
      <c r="AM504" s="165"/>
      <c r="AN504" s="165"/>
      <c r="AO504" s="165"/>
      <c r="AP504" s="165"/>
      <c r="AQ504" s="165"/>
      <c r="AR504" s="165"/>
      <c r="AS504" s="165"/>
      <c r="AT504" s="165"/>
      <c r="AU504" s="165"/>
      <c r="AV504" s="165"/>
      <c r="AW504" s="165"/>
      <c r="AX504" s="165"/>
      <c r="AY504" s="165"/>
      <c r="AZ504" s="165"/>
      <c r="BA504" s="165"/>
      <c r="BB504" s="165"/>
      <c r="BC504" s="165"/>
      <c r="BD504" s="165"/>
      <c r="BE504" s="165"/>
      <c r="BF504" s="165"/>
      <c r="BG504" s="165"/>
      <c r="BH504" s="165"/>
      <c r="BI504" s="165"/>
      <c r="BJ504" s="165"/>
      <c r="BK504" s="165"/>
      <c r="BL504" s="165"/>
      <c r="BM504" s="165"/>
      <c r="BN504" s="166"/>
      <c r="BO504" s="250"/>
      <c r="BP504" s="249"/>
      <c r="BQ504" s="249"/>
      <c r="BR504" s="249"/>
      <c r="BS504" s="249"/>
      <c r="BT504" s="249"/>
      <c r="BU504" s="249"/>
      <c r="BY504" s="249"/>
    </row>
    <row r="505" spans="3:78" ht="11.25" customHeight="1">
      <c r="C505" s="97"/>
      <c r="D505" s="367">
        <v>8</v>
      </c>
      <c r="E505" s="413" t="s">
        <v>199</v>
      </c>
      <c r="F505" s="416" t="s">
        <v>210</v>
      </c>
      <c r="G505" s="419" t="s">
        <v>1003</v>
      </c>
      <c r="H505" s="422" t="s">
        <v>825</v>
      </c>
      <c r="I505" s="422" t="s">
        <v>825</v>
      </c>
      <c r="J505" s="422" t="s">
        <v>766</v>
      </c>
      <c r="K505" s="385">
        <v>0</v>
      </c>
      <c r="L505" s="388" t="s">
        <v>273</v>
      </c>
      <c r="M505" s="391">
        <v>0</v>
      </c>
      <c r="N505" s="162"/>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c r="AU505" s="160"/>
      <c r="AV505" s="160"/>
      <c r="AW505" s="160"/>
      <c r="AX505" s="160"/>
      <c r="AY505" s="160"/>
      <c r="AZ505" s="160"/>
      <c r="BA505" s="160"/>
      <c r="BB505" s="160"/>
      <c r="BC505" s="160"/>
      <c r="BD505" s="160"/>
      <c r="BE505" s="160"/>
      <c r="BF505" s="160"/>
      <c r="BG505" s="160"/>
      <c r="BH505" s="160"/>
      <c r="BI505" s="160"/>
      <c r="BJ505" s="160"/>
      <c r="BK505" s="160"/>
      <c r="BL505" s="160"/>
      <c r="BM505" s="160"/>
      <c r="BN505" s="161"/>
      <c r="BO505" s="250"/>
      <c r="BP505" s="249"/>
      <c r="BQ505" s="249"/>
      <c r="BR505" s="249"/>
      <c r="BS505" s="249"/>
      <c r="BT505" s="249"/>
      <c r="BU505" s="249"/>
      <c r="BY505" s="249"/>
    </row>
    <row r="506" spans="3:78" ht="11.25" customHeight="1">
      <c r="C506" s="305"/>
      <c r="D506" s="368"/>
      <c r="E506" s="414"/>
      <c r="F506" s="417"/>
      <c r="G506" s="420"/>
      <c r="H506" s="380"/>
      <c r="I506" s="383"/>
      <c r="J506" s="383"/>
      <c r="K506" s="386"/>
      <c r="L506" s="389"/>
      <c r="M506" s="392"/>
      <c r="N506" s="394"/>
      <c r="O506" s="397">
        <v>1</v>
      </c>
      <c r="P506" s="410" t="s">
        <v>966</v>
      </c>
      <c r="Q506" s="409"/>
      <c r="R506" s="364"/>
      <c r="S506" s="364"/>
      <c r="T506" s="364"/>
      <c r="U506" s="364"/>
      <c r="V506" s="364"/>
      <c r="W506" s="364"/>
      <c r="X506" s="364"/>
      <c r="Y506" s="364"/>
      <c r="Z506" s="364"/>
      <c r="AA506" s="364"/>
      <c r="AB506" s="364"/>
      <c r="AC506" s="364"/>
      <c r="AD506" s="364"/>
      <c r="AE506" s="208"/>
      <c r="AF506" s="219"/>
      <c r="AG506" s="218"/>
      <c r="AH506" s="218"/>
      <c r="AI506" s="218"/>
      <c r="AJ506" s="218"/>
      <c r="AK506" s="218"/>
      <c r="AL506" s="218"/>
      <c r="AM506" s="218"/>
      <c r="AN506" s="218"/>
      <c r="AO506" s="218"/>
      <c r="AP506" s="163"/>
      <c r="AQ506" s="163"/>
      <c r="AR506" s="163"/>
      <c r="AS506" s="163"/>
      <c r="AT506" s="163"/>
      <c r="AU506" s="163"/>
      <c r="AV506" s="163"/>
      <c r="AW506" s="163"/>
      <c r="AX506" s="163"/>
      <c r="AY506" s="163"/>
      <c r="AZ506" s="163"/>
      <c r="BA506" s="163"/>
      <c r="BB506" s="163"/>
      <c r="BC506" s="163"/>
      <c r="BD506" s="163"/>
      <c r="BE506" s="163"/>
      <c r="BF506" s="163"/>
      <c r="BG506" s="163"/>
      <c r="BH506" s="163"/>
      <c r="BI506" s="163"/>
      <c r="BJ506" s="163"/>
      <c r="BK506" s="163"/>
      <c r="BL506" s="163"/>
      <c r="BM506" s="163"/>
      <c r="BN506" s="164"/>
      <c r="BO506" s="250"/>
      <c r="BP506" s="362"/>
      <c r="BQ506" s="362"/>
      <c r="BR506" s="362"/>
      <c r="BS506" s="249"/>
      <c r="BT506" s="362"/>
      <c r="BU506" s="362"/>
      <c r="BV506" s="362"/>
      <c r="BW506" s="362"/>
      <c r="BX506" s="362"/>
      <c r="BY506" s="249"/>
    </row>
    <row r="507" spans="3:78" ht="81" customHeight="1">
      <c r="C507" s="305"/>
      <c r="D507" s="368"/>
      <c r="E507" s="414"/>
      <c r="F507" s="417"/>
      <c r="G507" s="420"/>
      <c r="H507" s="380"/>
      <c r="I507" s="383"/>
      <c r="J507" s="383"/>
      <c r="K507" s="386"/>
      <c r="L507" s="389"/>
      <c r="M507" s="392"/>
      <c r="N507" s="395"/>
      <c r="O507" s="398"/>
      <c r="P507" s="411"/>
      <c r="Q507" s="404"/>
      <c r="R507" s="365"/>
      <c r="S507" s="365"/>
      <c r="T507" s="365"/>
      <c r="U507" s="365"/>
      <c r="V507" s="365"/>
      <c r="W507" s="365"/>
      <c r="X507" s="365"/>
      <c r="Y507" s="365"/>
      <c r="Z507" s="365"/>
      <c r="AA507" s="365"/>
      <c r="AB507" s="365"/>
      <c r="AC507" s="365"/>
      <c r="AD507" s="365"/>
      <c r="AE507" s="192"/>
      <c r="AF507" s="216" t="s">
        <v>268</v>
      </c>
      <c r="AG507" s="297" t="s">
        <v>240</v>
      </c>
      <c r="AH507" s="298" t="s">
        <v>18</v>
      </c>
      <c r="AI507" s="317" t="s">
        <v>815</v>
      </c>
      <c r="AJ507" s="220" t="s">
        <v>530</v>
      </c>
      <c r="AK507" s="220" t="s">
        <v>816</v>
      </c>
      <c r="AL507" s="220" t="s">
        <v>817</v>
      </c>
      <c r="AM507" s="220" t="s">
        <v>818</v>
      </c>
      <c r="AN507" s="220" t="s">
        <v>819</v>
      </c>
      <c r="AO507" s="220" t="s">
        <v>820</v>
      </c>
      <c r="AP507" s="171" t="s">
        <v>18</v>
      </c>
      <c r="AQ507" s="194">
        <f>SUM(AT507,AW507,AZ507,BC507,BF507,BI507,BL507)</f>
        <v>6200</v>
      </c>
      <c r="AR507" s="196">
        <f>SUM(AT507,AX507,BA507,BD507,BG507,BJ507,BM507)</f>
        <v>0</v>
      </c>
      <c r="AS507" s="194">
        <f>AQ507-AR507</f>
        <v>6200</v>
      </c>
      <c r="AT507" s="315">
        <v>0</v>
      </c>
      <c r="AU507" s="158">
        <v>0</v>
      </c>
      <c r="AV507" s="313"/>
      <c r="AW507" s="311">
        <v>0</v>
      </c>
      <c r="AX507" s="197">
        <v>0</v>
      </c>
      <c r="AY507" s="198"/>
      <c r="AZ507" s="315">
        <v>0</v>
      </c>
      <c r="BA507" s="197">
        <v>0</v>
      </c>
      <c r="BB507" s="198"/>
      <c r="BC507" s="311">
        <v>6200</v>
      </c>
      <c r="BD507" s="197"/>
      <c r="BE507" s="198"/>
      <c r="BF507" s="311">
        <v>0</v>
      </c>
      <c r="BG507" s="197">
        <v>0</v>
      </c>
      <c r="BH507" s="198"/>
      <c r="BI507" s="311">
        <v>0</v>
      </c>
      <c r="BJ507" s="197">
        <v>0</v>
      </c>
      <c r="BK507" s="198"/>
      <c r="BL507" s="311"/>
      <c r="BM507" s="313"/>
      <c r="BN507" s="194"/>
      <c r="BO507" s="250">
        <v>0</v>
      </c>
      <c r="BP507" s="362"/>
      <c r="BQ507" s="362"/>
      <c r="BR507" s="362"/>
      <c r="BS507" s="248" t="str">
        <f>AG507 &amp; BO507</f>
        <v>Прибыль направляемая на инвестиции0</v>
      </c>
      <c r="BT507" s="362"/>
      <c r="BU507" s="362"/>
      <c r="BV507" s="362"/>
      <c r="BW507" s="362"/>
      <c r="BX507" s="362"/>
      <c r="BY507" s="248" t="str">
        <f>AG507&amp;AH507</f>
        <v>Прибыль направляемая на инвестициида</v>
      </c>
      <c r="BZ507" s="249">
        <v>0</v>
      </c>
    </row>
    <row r="508" spans="3:78" ht="15" customHeight="1">
      <c r="C508" s="305" t="s">
        <v>941</v>
      </c>
      <c r="D508" s="368"/>
      <c r="E508" s="414"/>
      <c r="F508" s="417"/>
      <c r="G508" s="420"/>
      <c r="H508" s="380"/>
      <c r="I508" s="383"/>
      <c r="J508" s="383"/>
      <c r="K508" s="386"/>
      <c r="L508" s="389"/>
      <c r="M508" s="392"/>
      <c r="N508" s="396"/>
      <c r="O508" s="399"/>
      <c r="P508" s="412"/>
      <c r="Q508" s="405"/>
      <c r="R508" s="366"/>
      <c r="S508" s="366"/>
      <c r="T508" s="366"/>
      <c r="U508" s="366"/>
      <c r="V508" s="366"/>
      <c r="W508" s="366"/>
      <c r="X508" s="366"/>
      <c r="Y508" s="366"/>
      <c r="Z508" s="366"/>
      <c r="AA508" s="366"/>
      <c r="AB508" s="366"/>
      <c r="AC508" s="366"/>
      <c r="AD508" s="366"/>
      <c r="AE508" s="278" t="s">
        <v>377</v>
      </c>
      <c r="AF508" s="202"/>
      <c r="AG508" s="222" t="s">
        <v>24</v>
      </c>
      <c r="AH508" s="222"/>
      <c r="AI508" s="222"/>
      <c r="AJ508" s="222"/>
      <c r="AK508" s="222"/>
      <c r="AL508" s="222"/>
      <c r="AM508" s="222"/>
      <c r="AN508" s="222"/>
      <c r="AO508" s="222"/>
      <c r="AP508" s="167"/>
      <c r="AQ508" s="168"/>
      <c r="AR508" s="168"/>
      <c r="AS508" s="168"/>
      <c r="AT508" s="168"/>
      <c r="AU508" s="168"/>
      <c r="AV508" s="168"/>
      <c r="AW508" s="168"/>
      <c r="AX508" s="168"/>
      <c r="AY508" s="168"/>
      <c r="AZ508" s="168"/>
      <c r="BA508" s="168"/>
      <c r="BB508" s="168"/>
      <c r="BC508" s="168"/>
      <c r="BD508" s="168"/>
      <c r="BE508" s="168"/>
      <c r="BF508" s="168"/>
      <c r="BG508" s="168"/>
      <c r="BH508" s="168"/>
      <c r="BI508" s="168"/>
      <c r="BJ508" s="168"/>
      <c r="BK508" s="168"/>
      <c r="BL508" s="168"/>
      <c r="BM508" s="168"/>
      <c r="BN508" s="169"/>
      <c r="BO508" s="250"/>
      <c r="BP508" s="362"/>
      <c r="BQ508" s="362"/>
      <c r="BR508" s="362"/>
      <c r="BS508" s="249"/>
      <c r="BT508" s="362"/>
      <c r="BU508" s="362"/>
      <c r="BV508" s="362"/>
      <c r="BW508" s="362"/>
      <c r="BX508" s="362"/>
      <c r="BY508" s="249"/>
    </row>
    <row r="509" spans="3:78" ht="15" customHeight="1" thickBot="1">
      <c r="C509" s="306" t="s">
        <v>940</v>
      </c>
      <c r="D509" s="369"/>
      <c r="E509" s="415"/>
      <c r="F509" s="418"/>
      <c r="G509" s="421"/>
      <c r="H509" s="381"/>
      <c r="I509" s="384"/>
      <c r="J509" s="384"/>
      <c r="K509" s="387"/>
      <c r="L509" s="390"/>
      <c r="M509" s="393"/>
      <c r="N509" s="279" t="s">
        <v>378</v>
      </c>
      <c r="O509" s="211"/>
      <c r="P509" s="363" t="s">
        <v>282</v>
      </c>
      <c r="Q509" s="363"/>
      <c r="R509" s="170"/>
      <c r="S509" s="170"/>
      <c r="T509" s="165"/>
      <c r="U509" s="165"/>
      <c r="V509" s="165"/>
      <c r="W509" s="165"/>
      <c r="X509" s="165"/>
      <c r="Y509" s="165"/>
      <c r="Z509" s="165"/>
      <c r="AA509" s="165"/>
      <c r="AB509" s="165"/>
      <c r="AC509" s="165"/>
      <c r="AD509" s="165"/>
      <c r="AE509" s="165"/>
      <c r="AF509" s="165"/>
      <c r="AG509" s="165"/>
      <c r="AH509" s="165"/>
      <c r="AI509" s="165"/>
      <c r="AJ509" s="165"/>
      <c r="AK509" s="165"/>
      <c r="AL509" s="165"/>
      <c r="AM509" s="165"/>
      <c r="AN509" s="165"/>
      <c r="AO509" s="165"/>
      <c r="AP509" s="165"/>
      <c r="AQ509" s="165"/>
      <c r="AR509" s="165"/>
      <c r="AS509" s="165"/>
      <c r="AT509" s="165"/>
      <c r="AU509" s="165"/>
      <c r="AV509" s="165"/>
      <c r="AW509" s="165"/>
      <c r="AX509" s="165"/>
      <c r="AY509" s="165"/>
      <c r="AZ509" s="165"/>
      <c r="BA509" s="165"/>
      <c r="BB509" s="165"/>
      <c r="BC509" s="165"/>
      <c r="BD509" s="165"/>
      <c r="BE509" s="165"/>
      <c r="BF509" s="165"/>
      <c r="BG509" s="165"/>
      <c r="BH509" s="165"/>
      <c r="BI509" s="165"/>
      <c r="BJ509" s="165"/>
      <c r="BK509" s="165"/>
      <c r="BL509" s="165"/>
      <c r="BM509" s="165"/>
      <c r="BN509" s="166"/>
      <c r="BO509" s="250"/>
      <c r="BP509" s="249"/>
      <c r="BQ509" s="249"/>
      <c r="BR509" s="249"/>
      <c r="BS509" s="249"/>
      <c r="BT509" s="249"/>
      <c r="BU509" s="249"/>
      <c r="BY509" s="249"/>
    </row>
    <row r="510" spans="3:78" ht="11.25" customHeight="1">
      <c r="C510" s="97"/>
      <c r="D510" s="367">
        <v>9</v>
      </c>
      <c r="E510" s="413" t="s">
        <v>199</v>
      </c>
      <c r="F510" s="416" t="s">
        <v>210</v>
      </c>
      <c r="G510" s="419" t="s">
        <v>1004</v>
      </c>
      <c r="H510" s="422" t="s">
        <v>825</v>
      </c>
      <c r="I510" s="422" t="s">
        <v>825</v>
      </c>
      <c r="J510" s="422" t="s">
        <v>766</v>
      </c>
      <c r="K510" s="385">
        <v>1</v>
      </c>
      <c r="L510" s="388" t="s">
        <v>4</v>
      </c>
      <c r="M510" s="391">
        <v>0</v>
      </c>
      <c r="N510" s="162"/>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c r="AU510" s="160"/>
      <c r="AV510" s="160"/>
      <c r="AW510" s="160"/>
      <c r="AX510" s="160"/>
      <c r="AY510" s="160"/>
      <c r="AZ510" s="160"/>
      <c r="BA510" s="160"/>
      <c r="BB510" s="160"/>
      <c r="BC510" s="160"/>
      <c r="BD510" s="160"/>
      <c r="BE510" s="160"/>
      <c r="BF510" s="160"/>
      <c r="BG510" s="160"/>
      <c r="BH510" s="160"/>
      <c r="BI510" s="160"/>
      <c r="BJ510" s="160"/>
      <c r="BK510" s="160"/>
      <c r="BL510" s="160"/>
      <c r="BM510" s="160"/>
      <c r="BN510" s="161"/>
      <c r="BO510" s="250"/>
      <c r="BP510" s="249"/>
      <c r="BQ510" s="249"/>
      <c r="BR510" s="249"/>
      <c r="BS510" s="249"/>
      <c r="BT510" s="249"/>
      <c r="BU510" s="249"/>
      <c r="BY510" s="249"/>
    </row>
    <row r="511" spans="3:78" ht="11.25" customHeight="1">
      <c r="C511" s="305"/>
      <c r="D511" s="368"/>
      <c r="E511" s="414"/>
      <c r="F511" s="417"/>
      <c r="G511" s="420"/>
      <c r="H511" s="380"/>
      <c r="I511" s="383"/>
      <c r="J511" s="383"/>
      <c r="K511" s="386"/>
      <c r="L511" s="389"/>
      <c r="M511" s="392"/>
      <c r="N511" s="394"/>
      <c r="O511" s="397">
        <v>1</v>
      </c>
      <c r="P511" s="410" t="s">
        <v>966</v>
      </c>
      <c r="Q511" s="409"/>
      <c r="R511" s="364"/>
      <c r="S511" s="364"/>
      <c r="T511" s="364"/>
      <c r="U511" s="364"/>
      <c r="V511" s="364"/>
      <c r="W511" s="364"/>
      <c r="X511" s="364"/>
      <c r="Y511" s="364"/>
      <c r="Z511" s="364"/>
      <c r="AA511" s="364"/>
      <c r="AB511" s="364"/>
      <c r="AC511" s="364"/>
      <c r="AD511" s="364"/>
      <c r="AE511" s="208"/>
      <c r="AF511" s="219"/>
      <c r="AG511" s="218"/>
      <c r="AH511" s="218"/>
      <c r="AI511" s="218"/>
      <c r="AJ511" s="218"/>
      <c r="AK511" s="218"/>
      <c r="AL511" s="218"/>
      <c r="AM511" s="218"/>
      <c r="AN511" s="218"/>
      <c r="AO511" s="218"/>
      <c r="AP511" s="163"/>
      <c r="AQ511" s="163"/>
      <c r="AR511" s="163"/>
      <c r="AS511" s="163"/>
      <c r="AT511" s="163"/>
      <c r="AU511" s="163"/>
      <c r="AV511" s="163"/>
      <c r="AW511" s="163"/>
      <c r="AX511" s="163"/>
      <c r="AY511" s="163"/>
      <c r="AZ511" s="163"/>
      <c r="BA511" s="163"/>
      <c r="BB511" s="163"/>
      <c r="BC511" s="163"/>
      <c r="BD511" s="163"/>
      <c r="BE511" s="163"/>
      <c r="BF511" s="163"/>
      <c r="BG511" s="163"/>
      <c r="BH511" s="163"/>
      <c r="BI511" s="163"/>
      <c r="BJ511" s="163"/>
      <c r="BK511" s="163"/>
      <c r="BL511" s="163"/>
      <c r="BM511" s="163"/>
      <c r="BN511" s="164"/>
      <c r="BO511" s="250"/>
      <c r="BP511" s="362"/>
      <c r="BQ511" s="362"/>
      <c r="BR511" s="362"/>
      <c r="BS511" s="249"/>
      <c r="BT511" s="362"/>
      <c r="BU511" s="362"/>
      <c r="BV511" s="362"/>
      <c r="BW511" s="362"/>
      <c r="BX511" s="362"/>
      <c r="BY511" s="249"/>
    </row>
    <row r="512" spans="3:78" ht="54" customHeight="1">
      <c r="C512" s="305"/>
      <c r="D512" s="368"/>
      <c r="E512" s="414"/>
      <c r="F512" s="417"/>
      <c r="G512" s="420"/>
      <c r="H512" s="380"/>
      <c r="I512" s="383"/>
      <c r="J512" s="383"/>
      <c r="K512" s="386"/>
      <c r="L512" s="389"/>
      <c r="M512" s="392"/>
      <c r="N512" s="395"/>
      <c r="O512" s="398"/>
      <c r="P512" s="411"/>
      <c r="Q512" s="404"/>
      <c r="R512" s="365"/>
      <c r="S512" s="365"/>
      <c r="T512" s="365"/>
      <c r="U512" s="365"/>
      <c r="V512" s="365"/>
      <c r="W512" s="365"/>
      <c r="X512" s="365"/>
      <c r="Y512" s="365"/>
      <c r="Z512" s="365"/>
      <c r="AA512" s="365"/>
      <c r="AB512" s="365"/>
      <c r="AC512" s="365"/>
      <c r="AD512" s="365"/>
      <c r="AE512" s="192"/>
      <c r="AF512" s="216" t="s">
        <v>268</v>
      </c>
      <c r="AG512" s="297" t="s">
        <v>226</v>
      </c>
      <c r="AH512" s="298" t="s">
        <v>18</v>
      </c>
      <c r="AI512" s="317" t="s">
        <v>815</v>
      </c>
      <c r="AJ512" s="220" t="s">
        <v>530</v>
      </c>
      <c r="AK512" s="220" t="s">
        <v>816</v>
      </c>
      <c r="AL512" s="220" t="s">
        <v>817</v>
      </c>
      <c r="AM512" s="220" t="s">
        <v>818</v>
      </c>
      <c r="AN512" s="220" t="s">
        <v>819</v>
      </c>
      <c r="AO512" s="220" t="s">
        <v>820</v>
      </c>
      <c r="AP512" s="171" t="s">
        <v>18</v>
      </c>
      <c r="AQ512" s="194">
        <f>SUM(AT512,AW512,AZ512,BC512,BF512,BI512,BL512)</f>
        <v>2180</v>
      </c>
      <c r="AR512" s="196">
        <f>SUM(AT512,AX512,BA512,BD512,BG512,BJ512,BM512)</f>
        <v>0</v>
      </c>
      <c r="AS512" s="194">
        <f>AQ512-AR512</f>
        <v>2180</v>
      </c>
      <c r="AT512" s="315">
        <v>0</v>
      </c>
      <c r="AU512" s="158">
        <v>0</v>
      </c>
      <c r="AV512" s="313"/>
      <c r="AW512" s="311">
        <v>0</v>
      </c>
      <c r="AX512" s="197">
        <v>0</v>
      </c>
      <c r="AY512" s="198"/>
      <c r="AZ512" s="315">
        <v>2180</v>
      </c>
      <c r="BA512" s="197"/>
      <c r="BB512" s="198"/>
      <c r="BC512" s="311">
        <v>0</v>
      </c>
      <c r="BD512" s="197">
        <v>0</v>
      </c>
      <c r="BE512" s="198"/>
      <c r="BF512" s="311">
        <v>0</v>
      </c>
      <c r="BG512" s="197">
        <v>0</v>
      </c>
      <c r="BH512" s="198"/>
      <c r="BI512" s="311">
        <v>0</v>
      </c>
      <c r="BJ512" s="197">
        <v>0</v>
      </c>
      <c r="BK512" s="198"/>
      <c r="BL512" s="311"/>
      <c r="BM512" s="313"/>
      <c r="BN512" s="194"/>
      <c r="BO512" s="250">
        <v>0</v>
      </c>
      <c r="BP512" s="362"/>
      <c r="BQ512" s="362"/>
      <c r="BR512" s="362"/>
      <c r="BS512" s="248" t="str">
        <f>AG512 &amp; BO512</f>
        <v>Кредиты0</v>
      </c>
      <c r="BT512" s="362"/>
      <c r="BU512" s="362"/>
      <c r="BV512" s="362"/>
      <c r="BW512" s="362"/>
      <c r="BX512" s="362"/>
      <c r="BY512" s="248" t="str">
        <f>AG512&amp;AH512</f>
        <v>Кредитыда</v>
      </c>
      <c r="BZ512" s="249">
        <v>0</v>
      </c>
    </row>
    <row r="513" spans="3:78" ht="54" customHeight="1">
      <c r="C513" s="97"/>
      <c r="D513" s="368"/>
      <c r="E513" s="414"/>
      <c r="F513" s="417"/>
      <c r="G513" s="420"/>
      <c r="H513" s="380"/>
      <c r="I513" s="383"/>
      <c r="J513" s="383"/>
      <c r="K513" s="386"/>
      <c r="L513" s="389"/>
      <c r="M513" s="392"/>
      <c r="N513" s="395"/>
      <c r="O513" s="398"/>
      <c r="P513" s="411"/>
      <c r="Q513" s="404"/>
      <c r="R513" s="365"/>
      <c r="S513" s="365"/>
      <c r="T513" s="365"/>
      <c r="U513" s="365"/>
      <c r="V513" s="365"/>
      <c r="W513" s="365"/>
      <c r="X513" s="365"/>
      <c r="Y513" s="365"/>
      <c r="Z513" s="365"/>
      <c r="AA513" s="365"/>
      <c r="AB513" s="365"/>
      <c r="AC513" s="365"/>
      <c r="AD513" s="365"/>
      <c r="AE513" s="325" t="s">
        <v>1008</v>
      </c>
      <c r="AF513" s="216" t="s">
        <v>118</v>
      </c>
      <c r="AG513" s="195" t="s">
        <v>240</v>
      </c>
      <c r="AH513" s="300" t="s">
        <v>18</v>
      </c>
      <c r="AI513" s="317" t="s">
        <v>815</v>
      </c>
      <c r="AJ513" s="220"/>
      <c r="AK513" s="220"/>
      <c r="AL513" s="220"/>
      <c r="AM513" s="220"/>
      <c r="AN513" s="220"/>
      <c r="AO513" s="220"/>
      <c r="AP513" s="171" t="s">
        <v>18</v>
      </c>
      <c r="AQ513" s="194">
        <f>SUM(AT513,AW513,AZ513,BC513,BF513,BI513,BL513)</f>
        <v>0</v>
      </c>
      <c r="AR513" s="196">
        <f>SUM(AT513,AX513,BA513,BD513,BG513,BJ513,BM513)</f>
        <v>2390</v>
      </c>
      <c r="AS513" s="194">
        <f>AQ513-AR513</f>
        <v>-2390</v>
      </c>
      <c r="AT513" s="315"/>
      <c r="AU513" s="172">
        <v>0</v>
      </c>
      <c r="AV513" s="240"/>
      <c r="AW513" s="311"/>
      <c r="AX513" s="197"/>
      <c r="AY513" s="198">
        <f>AW513-AX513</f>
        <v>0</v>
      </c>
      <c r="AZ513" s="315"/>
      <c r="BA513" s="197">
        <v>2390</v>
      </c>
      <c r="BB513" s="198">
        <f>AZ513-BA513</f>
        <v>-2390</v>
      </c>
      <c r="BC513" s="311"/>
      <c r="BD513" s="197"/>
      <c r="BE513" s="198">
        <f>BC513-BD513</f>
        <v>0</v>
      </c>
      <c r="BF513" s="311"/>
      <c r="BG513" s="197"/>
      <c r="BH513" s="198">
        <f>BF513-BG513</f>
        <v>0</v>
      </c>
      <c r="BI513" s="311"/>
      <c r="BJ513" s="197"/>
      <c r="BK513" s="198">
        <f>BI513-BJ513</f>
        <v>0</v>
      </c>
      <c r="BL513" s="311"/>
      <c r="BM513" s="313"/>
      <c r="BN513" s="194">
        <f>BL513-BM513</f>
        <v>0</v>
      </c>
      <c r="BO513" s="250">
        <v>0</v>
      </c>
      <c r="BP513" s="362"/>
      <c r="BQ513" s="362"/>
      <c r="BR513" s="362"/>
      <c r="BS513" s="248" t="str">
        <f>AG513 &amp; BO513</f>
        <v>Прибыль направляемая на инвестиции0</v>
      </c>
      <c r="BT513" s="362"/>
      <c r="BU513" s="362"/>
      <c r="BV513" s="362"/>
      <c r="BW513" s="362"/>
      <c r="BX513" s="362"/>
      <c r="BY513" s="248" t="str">
        <f>AG513&amp;AH513</f>
        <v>Прибыль направляемая на инвестициида</v>
      </c>
      <c r="BZ513" s="249"/>
    </row>
    <row r="514" spans="3:78" ht="15" customHeight="1">
      <c r="C514" s="305" t="s">
        <v>941</v>
      </c>
      <c r="D514" s="368"/>
      <c r="E514" s="414"/>
      <c r="F514" s="417"/>
      <c r="G514" s="420"/>
      <c r="H514" s="380"/>
      <c r="I514" s="383"/>
      <c r="J514" s="383"/>
      <c r="K514" s="386"/>
      <c r="L514" s="389"/>
      <c r="M514" s="392"/>
      <c r="N514" s="396"/>
      <c r="O514" s="399"/>
      <c r="P514" s="412"/>
      <c r="Q514" s="405"/>
      <c r="R514" s="366"/>
      <c r="S514" s="366"/>
      <c r="T514" s="366"/>
      <c r="U514" s="366"/>
      <c r="V514" s="366"/>
      <c r="W514" s="366"/>
      <c r="X514" s="366"/>
      <c r="Y514" s="366"/>
      <c r="Z514" s="366"/>
      <c r="AA514" s="366"/>
      <c r="AB514" s="366"/>
      <c r="AC514" s="366"/>
      <c r="AD514" s="366"/>
      <c r="AE514" s="278" t="s">
        <v>377</v>
      </c>
      <c r="AF514" s="202"/>
      <c r="AG514" s="222" t="s">
        <v>24</v>
      </c>
      <c r="AH514" s="222"/>
      <c r="AI514" s="222"/>
      <c r="AJ514" s="222"/>
      <c r="AK514" s="222"/>
      <c r="AL514" s="222"/>
      <c r="AM514" s="222"/>
      <c r="AN514" s="222"/>
      <c r="AO514" s="222"/>
      <c r="AP514" s="167"/>
      <c r="AQ514" s="168"/>
      <c r="AR514" s="168"/>
      <c r="AS514" s="168"/>
      <c r="AT514" s="168"/>
      <c r="AU514" s="168"/>
      <c r="AV514" s="168"/>
      <c r="AW514" s="168"/>
      <c r="AX514" s="168"/>
      <c r="AY514" s="168"/>
      <c r="AZ514" s="168"/>
      <c r="BA514" s="168"/>
      <c r="BB514" s="168"/>
      <c r="BC514" s="168"/>
      <c r="BD514" s="168"/>
      <c r="BE514" s="168"/>
      <c r="BF514" s="168"/>
      <c r="BG514" s="168"/>
      <c r="BH514" s="168"/>
      <c r="BI514" s="168"/>
      <c r="BJ514" s="168"/>
      <c r="BK514" s="168"/>
      <c r="BL514" s="168"/>
      <c r="BM514" s="168"/>
      <c r="BN514" s="169"/>
      <c r="BO514" s="250"/>
      <c r="BP514" s="362"/>
      <c r="BQ514" s="362"/>
      <c r="BR514" s="362"/>
      <c r="BS514" s="249"/>
      <c r="BT514" s="362"/>
      <c r="BU514" s="362"/>
      <c r="BV514" s="362"/>
      <c r="BW514" s="362"/>
      <c r="BX514" s="362"/>
      <c r="BY514" s="249"/>
    </row>
    <row r="515" spans="3:78" ht="15" customHeight="1" thickBot="1">
      <c r="C515" s="306" t="s">
        <v>940</v>
      </c>
      <c r="D515" s="369"/>
      <c r="E515" s="415"/>
      <c r="F515" s="418"/>
      <c r="G515" s="421"/>
      <c r="H515" s="381"/>
      <c r="I515" s="384"/>
      <c r="J515" s="384"/>
      <c r="K515" s="387"/>
      <c r="L515" s="390"/>
      <c r="M515" s="393"/>
      <c r="N515" s="279" t="s">
        <v>378</v>
      </c>
      <c r="O515" s="211"/>
      <c r="P515" s="363" t="s">
        <v>282</v>
      </c>
      <c r="Q515" s="363"/>
      <c r="R515" s="170"/>
      <c r="S515" s="170"/>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c r="AQ515" s="165"/>
      <c r="AR515" s="165"/>
      <c r="AS515" s="165"/>
      <c r="AT515" s="165"/>
      <c r="AU515" s="165"/>
      <c r="AV515" s="165"/>
      <c r="AW515" s="165"/>
      <c r="AX515" s="165"/>
      <c r="AY515" s="165"/>
      <c r="AZ515" s="165"/>
      <c r="BA515" s="165"/>
      <c r="BB515" s="165"/>
      <c r="BC515" s="165"/>
      <c r="BD515" s="165"/>
      <c r="BE515" s="165"/>
      <c r="BF515" s="165"/>
      <c r="BG515" s="165"/>
      <c r="BH515" s="165"/>
      <c r="BI515" s="165"/>
      <c r="BJ515" s="165"/>
      <c r="BK515" s="165"/>
      <c r="BL515" s="165"/>
      <c r="BM515" s="165"/>
      <c r="BN515" s="166"/>
      <c r="BO515" s="250"/>
      <c r="BP515" s="249"/>
      <c r="BQ515" s="249"/>
      <c r="BR515" s="249"/>
      <c r="BS515" s="249"/>
      <c r="BT515" s="249"/>
      <c r="BU515" s="249"/>
      <c r="BY515" s="249"/>
    </row>
    <row r="516" spans="3:78" ht="11.25" customHeight="1">
      <c r="C516" s="97" t="s">
        <v>1008</v>
      </c>
      <c r="D516" s="367" t="s">
        <v>931</v>
      </c>
      <c r="E516" s="370" t="s">
        <v>199</v>
      </c>
      <c r="F516" s="406" t="s">
        <v>210</v>
      </c>
      <c r="G516" s="376" t="s">
        <v>1034</v>
      </c>
      <c r="H516" s="379" t="s">
        <v>825</v>
      </c>
      <c r="I516" s="382" t="s">
        <v>825</v>
      </c>
      <c r="J516" s="382" t="s">
        <v>766</v>
      </c>
      <c r="K516" s="385">
        <v>1</v>
      </c>
      <c r="L516" s="388" t="s">
        <v>5</v>
      </c>
      <c r="M516" s="391">
        <v>0</v>
      </c>
      <c r="N516" s="162"/>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1"/>
      <c r="BO516" s="250"/>
      <c r="BP516" s="249"/>
      <c r="BQ516" s="249"/>
      <c r="BR516" s="249"/>
      <c r="BS516" s="249"/>
      <c r="BT516" s="249"/>
      <c r="BU516" s="249"/>
      <c r="BY516" s="249"/>
    </row>
    <row r="517" spans="3:78" ht="11.25" customHeight="1">
      <c r="C517" s="305"/>
      <c r="D517" s="368"/>
      <c r="E517" s="371"/>
      <c r="F517" s="407"/>
      <c r="G517" s="377"/>
      <c r="H517" s="380"/>
      <c r="I517" s="383"/>
      <c r="J517" s="383"/>
      <c r="K517" s="386"/>
      <c r="L517" s="389"/>
      <c r="M517" s="392"/>
      <c r="N517" s="394"/>
      <c r="O517" s="397">
        <v>1</v>
      </c>
      <c r="P517" s="400" t="s">
        <v>966</v>
      </c>
      <c r="Q517" s="409"/>
      <c r="R517" s="364" t="s">
        <v>154</v>
      </c>
      <c r="S517" s="364" t="s">
        <v>154</v>
      </c>
      <c r="T517" s="364" t="s">
        <v>154</v>
      </c>
      <c r="U517" s="364" t="s">
        <v>154</v>
      </c>
      <c r="V517" s="364" t="s">
        <v>154</v>
      </c>
      <c r="W517" s="364" t="s">
        <v>154</v>
      </c>
      <c r="X517" s="364" t="s">
        <v>154</v>
      </c>
      <c r="Y517" s="364" t="s">
        <v>154</v>
      </c>
      <c r="Z517" s="364" t="s">
        <v>154</v>
      </c>
      <c r="AA517" s="364" t="s">
        <v>154</v>
      </c>
      <c r="AB517" s="364" t="s">
        <v>154</v>
      </c>
      <c r="AC517" s="364" t="s">
        <v>154</v>
      </c>
      <c r="AD517" s="364" t="s">
        <v>154</v>
      </c>
      <c r="AE517" s="208"/>
      <c r="AF517" s="219">
        <v>0</v>
      </c>
      <c r="AG517" s="218" t="s">
        <v>307</v>
      </c>
      <c r="AH517" s="218"/>
      <c r="AI517" s="218"/>
      <c r="AJ517" s="218"/>
      <c r="AK517" s="218"/>
      <c r="AL517" s="218"/>
      <c r="AM517" s="218"/>
      <c r="AN517" s="218"/>
      <c r="AO517" s="218"/>
      <c r="AP517" s="163"/>
      <c r="AQ517" s="163"/>
      <c r="AR517" s="163"/>
      <c r="AS517" s="163"/>
      <c r="AT517" s="163"/>
      <c r="AU517" s="163"/>
      <c r="AV517" s="163"/>
      <c r="AW517" s="163"/>
      <c r="AX517" s="163"/>
      <c r="AY517" s="163"/>
      <c r="AZ517" s="163"/>
      <c r="BA517" s="163"/>
      <c r="BB517" s="163"/>
      <c r="BC517" s="163"/>
      <c r="BD517" s="163"/>
      <c r="BE517" s="163"/>
      <c r="BF517" s="163"/>
      <c r="BG517" s="163"/>
      <c r="BH517" s="163"/>
      <c r="BI517" s="163"/>
      <c r="BJ517" s="163"/>
      <c r="BK517" s="163"/>
      <c r="BL517" s="163"/>
      <c r="BM517" s="163"/>
      <c r="BN517" s="164"/>
      <c r="BO517" s="250"/>
      <c r="BP517" s="362" t="s">
        <v>1013</v>
      </c>
      <c r="BQ517" s="362" t="s">
        <v>1013</v>
      </c>
      <c r="BR517" s="362" t="s">
        <v>1013</v>
      </c>
      <c r="BS517" s="249"/>
      <c r="BT517" s="362" t="s">
        <v>1013</v>
      </c>
      <c r="BU517" s="362" t="s">
        <v>1013</v>
      </c>
      <c r="BV517" s="362" t="s">
        <v>1013</v>
      </c>
      <c r="BW517" s="362" t="s">
        <v>1013</v>
      </c>
      <c r="BX517" s="362" t="s">
        <v>1013</v>
      </c>
      <c r="BY517" s="249"/>
    </row>
    <row r="518" spans="3:78" ht="84" customHeight="1">
      <c r="C518" s="305"/>
      <c r="D518" s="368"/>
      <c r="E518" s="371"/>
      <c r="F518" s="407"/>
      <c r="G518" s="377"/>
      <c r="H518" s="380"/>
      <c r="I518" s="383"/>
      <c r="J518" s="383"/>
      <c r="K518" s="386"/>
      <c r="L518" s="389"/>
      <c r="M518" s="392"/>
      <c r="N518" s="395"/>
      <c r="O518" s="398"/>
      <c r="P518" s="401"/>
      <c r="Q518" s="404"/>
      <c r="R518" s="365"/>
      <c r="S518" s="365"/>
      <c r="T518" s="365"/>
      <c r="U518" s="365"/>
      <c r="V518" s="365"/>
      <c r="W518" s="365"/>
      <c r="X518" s="365"/>
      <c r="Y518" s="365"/>
      <c r="Z518" s="365"/>
      <c r="AA518" s="365"/>
      <c r="AB518" s="365"/>
      <c r="AC518" s="365"/>
      <c r="AD518" s="365"/>
      <c r="AE518" s="192"/>
      <c r="AF518" s="216" t="s">
        <v>268</v>
      </c>
      <c r="AG518" s="157" t="s">
        <v>221</v>
      </c>
      <c r="AH518" s="298" t="s">
        <v>18</v>
      </c>
      <c r="AI518" s="317" t="s">
        <v>815</v>
      </c>
      <c r="AJ518" s="220"/>
      <c r="AK518" s="220"/>
      <c r="AL518" s="220"/>
      <c r="AM518" s="220"/>
      <c r="AN518" s="220"/>
      <c r="AO518" s="220"/>
      <c r="AP518" s="171" t="s">
        <v>18</v>
      </c>
      <c r="AQ518" s="103">
        <f>SUM(AT518,AW518,AZ518,BC518,BF518,BI518,BL518)</f>
        <v>0</v>
      </c>
      <c r="AR518" s="196">
        <f>SUM(AT518,AX518,BA518,BD518,BG518,BJ518,BM518)</f>
        <v>7717.5</v>
      </c>
      <c r="AS518" s="194">
        <f>AQ518-AR518</f>
        <v>-7717.5</v>
      </c>
      <c r="AT518" s="310"/>
      <c r="AU518" s="158">
        <v>0</v>
      </c>
      <c r="AV518" s="243"/>
      <c r="AW518" s="310"/>
      <c r="AX518" s="158"/>
      <c r="AY518" s="193">
        <f>AW518-AX518</f>
        <v>0</v>
      </c>
      <c r="AZ518" s="314"/>
      <c r="BA518" s="158"/>
      <c r="BB518" s="193">
        <f>AZ518-BA518</f>
        <v>0</v>
      </c>
      <c r="BC518" s="310"/>
      <c r="BD518" s="158">
        <v>7717.5</v>
      </c>
      <c r="BE518" s="193">
        <f>BC518-BD518</f>
        <v>-7717.5</v>
      </c>
      <c r="BF518" s="310"/>
      <c r="BG518" s="158"/>
      <c r="BH518" s="193">
        <f>BF518-BG518</f>
        <v>0</v>
      </c>
      <c r="BI518" s="310"/>
      <c r="BJ518" s="158"/>
      <c r="BK518" s="193">
        <f>BI518-BJ518</f>
        <v>0</v>
      </c>
      <c r="BL518" s="310"/>
      <c r="BM518" s="158"/>
      <c r="BN518" s="194">
        <f>BL518-BM518</f>
        <v>0</v>
      </c>
      <c r="BO518" s="250">
        <v>0</v>
      </c>
      <c r="BP518" s="362"/>
      <c r="BQ518" s="362"/>
      <c r="BR518" s="362"/>
      <c r="BS518" s="248" t="str">
        <f>AG518 &amp; BO518</f>
        <v>Амортизационные отчисления0</v>
      </c>
      <c r="BT518" s="362"/>
      <c r="BU518" s="362"/>
      <c r="BV518" s="362"/>
      <c r="BW518" s="362"/>
      <c r="BX518" s="362"/>
      <c r="BY518" s="248" t="str">
        <f>AG518&amp;AH518</f>
        <v>Амортизационные отчисленияда</v>
      </c>
      <c r="BZ518" s="249"/>
    </row>
    <row r="519" spans="3:78" ht="15" customHeight="1">
      <c r="C519" s="305"/>
      <c r="D519" s="368"/>
      <c r="E519" s="371"/>
      <c r="F519" s="407"/>
      <c r="G519" s="377"/>
      <c r="H519" s="380"/>
      <c r="I519" s="383"/>
      <c r="J519" s="383"/>
      <c r="K519" s="386"/>
      <c r="L519" s="389"/>
      <c r="M519" s="392"/>
      <c r="N519" s="396"/>
      <c r="O519" s="399"/>
      <c r="P519" s="402"/>
      <c r="Q519" s="405"/>
      <c r="R519" s="366"/>
      <c r="S519" s="366"/>
      <c r="T519" s="366"/>
      <c r="U519" s="366"/>
      <c r="V519" s="366"/>
      <c r="W519" s="366"/>
      <c r="X519" s="366"/>
      <c r="Y519" s="366"/>
      <c r="Z519" s="366"/>
      <c r="AA519" s="366"/>
      <c r="AB519" s="366"/>
      <c r="AC519" s="366"/>
      <c r="AD519" s="366"/>
      <c r="AE519" s="278" t="s">
        <v>377</v>
      </c>
      <c r="AF519" s="202"/>
      <c r="AG519" s="222" t="s">
        <v>24</v>
      </c>
      <c r="AH519" s="222"/>
      <c r="AI519" s="222"/>
      <c r="AJ519" s="222"/>
      <c r="AK519" s="222"/>
      <c r="AL519" s="222"/>
      <c r="AM519" s="222"/>
      <c r="AN519" s="222"/>
      <c r="AO519" s="222"/>
      <c r="AP519" s="167"/>
      <c r="AQ519" s="168"/>
      <c r="AR519" s="168"/>
      <c r="AS519" s="168"/>
      <c r="AT519" s="168"/>
      <c r="AU519" s="168"/>
      <c r="AV519" s="168"/>
      <c r="AW519" s="168"/>
      <c r="AX519" s="168"/>
      <c r="AY519" s="168"/>
      <c r="AZ519" s="168"/>
      <c r="BA519" s="168"/>
      <c r="BB519" s="168"/>
      <c r="BC519" s="168"/>
      <c r="BD519" s="168"/>
      <c r="BE519" s="168"/>
      <c r="BF519" s="168"/>
      <c r="BG519" s="168"/>
      <c r="BH519" s="168"/>
      <c r="BI519" s="168"/>
      <c r="BJ519" s="168"/>
      <c r="BK519" s="168"/>
      <c r="BL519" s="168"/>
      <c r="BM519" s="168"/>
      <c r="BN519" s="169"/>
      <c r="BO519" s="250"/>
      <c r="BP519" s="362"/>
      <c r="BQ519" s="362"/>
      <c r="BR519" s="362"/>
      <c r="BS519" s="249"/>
      <c r="BT519" s="362"/>
      <c r="BU519" s="362"/>
      <c r="BV519" s="362"/>
      <c r="BW519" s="362"/>
      <c r="BX519" s="362"/>
      <c r="BY519" s="249"/>
    </row>
    <row r="520" spans="3:78" ht="15" customHeight="1" thickBot="1">
      <c r="C520" s="306"/>
      <c r="D520" s="369"/>
      <c r="E520" s="372"/>
      <c r="F520" s="408"/>
      <c r="G520" s="378"/>
      <c r="H520" s="381"/>
      <c r="I520" s="384"/>
      <c r="J520" s="384"/>
      <c r="K520" s="387"/>
      <c r="L520" s="390"/>
      <c r="M520" s="393"/>
      <c r="N520" s="279" t="s">
        <v>378</v>
      </c>
      <c r="O520" s="211"/>
      <c r="P520" s="363" t="s">
        <v>154</v>
      </c>
      <c r="Q520" s="363"/>
      <c r="R520" s="170"/>
      <c r="S520" s="170"/>
      <c r="T520" s="165"/>
      <c r="U520" s="165"/>
      <c r="V520" s="165"/>
      <c r="W520" s="165"/>
      <c r="X520" s="165"/>
      <c r="Y520" s="165"/>
      <c r="Z520" s="165"/>
      <c r="AA520" s="165"/>
      <c r="AB520" s="165"/>
      <c r="AC520" s="165"/>
      <c r="AD520" s="165"/>
      <c r="AE520" s="165"/>
      <c r="AF520" s="165"/>
      <c r="AG520" s="165"/>
      <c r="AH520" s="165"/>
      <c r="AI520" s="165"/>
      <c r="AJ520" s="165"/>
      <c r="AK520" s="165"/>
      <c r="AL520" s="165"/>
      <c r="AM520" s="165"/>
      <c r="AN520" s="165"/>
      <c r="AO520" s="165"/>
      <c r="AP520" s="165"/>
      <c r="AQ520" s="165"/>
      <c r="AR520" s="165"/>
      <c r="AS520" s="165"/>
      <c r="AT520" s="165"/>
      <c r="AU520" s="165"/>
      <c r="AV520" s="165"/>
      <c r="AW520" s="165"/>
      <c r="AX520" s="165"/>
      <c r="AY520" s="165"/>
      <c r="AZ520" s="165"/>
      <c r="BA520" s="165"/>
      <c r="BB520" s="165"/>
      <c r="BC520" s="165"/>
      <c r="BD520" s="165"/>
      <c r="BE520" s="165"/>
      <c r="BF520" s="165"/>
      <c r="BG520" s="165"/>
      <c r="BH520" s="165"/>
      <c r="BI520" s="165"/>
      <c r="BJ520" s="165"/>
      <c r="BK520" s="165"/>
      <c r="BL520" s="165"/>
      <c r="BM520" s="165"/>
      <c r="BN520" s="166"/>
      <c r="BO520" s="250"/>
      <c r="BP520" s="249"/>
      <c r="BQ520" s="249"/>
      <c r="BR520" s="249"/>
      <c r="BS520" s="249"/>
      <c r="BT520" s="249"/>
      <c r="BU520" s="249"/>
      <c r="BY520" s="249"/>
    </row>
    <row r="521" spans="3:78">
      <c r="C521" s="45"/>
      <c r="D521" s="139"/>
      <c r="E521" s="140" t="s">
        <v>1006</v>
      </c>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1"/>
      <c r="AF521" s="141"/>
      <c r="AG521" s="141"/>
      <c r="AH521" s="141"/>
      <c r="AI521" s="141"/>
      <c r="AJ521" s="141"/>
      <c r="AK521" s="141"/>
      <c r="AL521" s="141"/>
      <c r="AM521" s="141"/>
      <c r="AN521" s="141"/>
      <c r="AO521" s="141"/>
      <c r="AP521" s="141"/>
      <c r="AQ521" s="141"/>
      <c r="AR521" s="141"/>
      <c r="AS521" s="141"/>
      <c r="AT521" s="141"/>
      <c r="AU521" s="141"/>
      <c r="AV521" s="141"/>
      <c r="AW521" s="141"/>
      <c r="AX521" s="141"/>
      <c r="AY521" s="141"/>
      <c r="AZ521" s="141"/>
      <c r="BA521" s="141"/>
      <c r="BB521" s="141"/>
      <c r="BC521" s="141"/>
      <c r="BD521" s="141"/>
      <c r="BE521" s="141"/>
      <c r="BF521" s="141"/>
      <c r="BG521" s="141"/>
      <c r="BH521" s="141"/>
      <c r="BI521" s="141"/>
      <c r="BJ521" s="141"/>
      <c r="BK521" s="141"/>
      <c r="BL521" s="141"/>
      <c r="BM521" s="141"/>
      <c r="BN521" s="141"/>
      <c r="BO521" s="99"/>
    </row>
    <row r="522" spans="3:78">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c r="AA522" s="107"/>
      <c r="AB522" s="107"/>
      <c r="AC522" s="107"/>
      <c r="AD522" s="107"/>
      <c r="AE522" s="107"/>
      <c r="AF522" s="107"/>
      <c r="AG522" s="107"/>
      <c r="AH522" s="107"/>
      <c r="AI522" s="107"/>
      <c r="AJ522" s="107"/>
      <c r="AK522" s="107"/>
      <c r="AL522" s="107"/>
      <c r="AM522" s="107"/>
      <c r="AN522" s="107"/>
      <c r="AO522" s="107"/>
      <c r="AP522" s="107"/>
      <c r="AQ522" s="107"/>
      <c r="AR522" s="107"/>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07"/>
      <c r="BN522" s="114"/>
      <c r="BO522" s="48"/>
    </row>
  </sheetData>
  <sheetProtection password="FA9C" sheet="1" objects="1" scenarios="1" formatColumns="0" formatRows="0" autoFilter="0"/>
  <mergeCells count="3131">
    <mergeCell ref="AL7:AL8"/>
    <mergeCell ref="AM7:AM8"/>
    <mergeCell ref="AN7:AN8"/>
    <mergeCell ref="AQ7:AQ8"/>
    <mergeCell ref="AR7:AR8"/>
    <mergeCell ref="AS7:AS8"/>
    <mergeCell ref="AO7:AO8"/>
    <mergeCell ref="AD3:AP3"/>
    <mergeCell ref="AD4:AP4"/>
    <mergeCell ref="AE7:AF8"/>
    <mergeCell ref="AG7:AG8"/>
    <mergeCell ref="AH7:AH8"/>
    <mergeCell ref="AI7:AI8"/>
    <mergeCell ref="AJ7:AJ8"/>
    <mergeCell ref="AK7:AK8"/>
    <mergeCell ref="AP7:AP8"/>
    <mergeCell ref="AD5:AP5"/>
    <mergeCell ref="E6:AE6"/>
    <mergeCell ref="AR47:AR48"/>
    <mergeCell ref="AS47:AS48"/>
    <mergeCell ref="AR281:AR282"/>
    <mergeCell ref="AS281:AS282"/>
    <mergeCell ref="AP47:AP48"/>
    <mergeCell ref="AQ47:AQ48"/>
    <mergeCell ref="AO47:AO48"/>
    <mergeCell ref="AE47:AF48"/>
    <mergeCell ref="AE281:AF282"/>
    <mergeCell ref="AJ47:AJ48"/>
    <mergeCell ref="AK47:AK48"/>
    <mergeCell ref="AL47:AL48"/>
    <mergeCell ref="AM47:AM48"/>
    <mergeCell ref="AN47:AN48"/>
    <mergeCell ref="AJ281:AJ282"/>
    <mergeCell ref="AK281:AK282"/>
    <mergeCell ref="AL281:AL282"/>
    <mergeCell ref="AM281:AM282"/>
    <mergeCell ref="AN281:AN282"/>
    <mergeCell ref="AI47:AI48"/>
    <mergeCell ref="AH281:AH282"/>
    <mergeCell ref="AI281:AI282"/>
    <mergeCell ref="AG47:AG48"/>
    <mergeCell ref="AH47:AH48"/>
    <mergeCell ref="AT463:AT464"/>
    <mergeCell ref="AT281:AT282"/>
    <mergeCell ref="BN281:BN282"/>
    <mergeCell ref="BM463:BM464"/>
    <mergeCell ref="BL281:BL282"/>
    <mergeCell ref="BN463:BN464"/>
    <mergeCell ref="BL463:BL464"/>
    <mergeCell ref="BM281:BM282"/>
    <mergeCell ref="BM7:BM8"/>
    <mergeCell ref="AV7:AV8"/>
    <mergeCell ref="AV47:AV48"/>
    <mergeCell ref="AV281:AV282"/>
    <mergeCell ref="AV463:AV464"/>
    <mergeCell ref="AT7:AT8"/>
    <mergeCell ref="AT47:AT48"/>
    <mergeCell ref="BN7:BN8"/>
    <mergeCell ref="BL7:BL8"/>
    <mergeCell ref="BN47:BN48"/>
    <mergeCell ref="BM47:BM48"/>
    <mergeCell ref="BL47:BL48"/>
    <mergeCell ref="AU7:AU8"/>
    <mergeCell ref="AU47:AU48"/>
    <mergeCell ref="AU281:AU282"/>
    <mergeCell ref="AU463:AU464"/>
    <mergeCell ref="AE465:AG465"/>
    <mergeCell ref="AE49:AG49"/>
    <mergeCell ref="AE283:AG283"/>
    <mergeCell ref="P281:P282"/>
    <mergeCell ref="P463:P464"/>
    <mergeCell ref="Q463:Q464"/>
    <mergeCell ref="AG463:AG464"/>
    <mergeCell ref="AG281:AG282"/>
    <mergeCell ref="D463:D464"/>
    <mergeCell ref="E463:E464"/>
    <mergeCell ref="F463:F464"/>
    <mergeCell ref="G463:G464"/>
    <mergeCell ref="K463:K464"/>
    <mergeCell ref="H463:J463"/>
    <mergeCell ref="N281:O282"/>
    <mergeCell ref="N463:O464"/>
    <mergeCell ref="L463:L464"/>
    <mergeCell ref="R463:R464"/>
    <mergeCell ref="M463:M464"/>
    <mergeCell ref="AE463:AF464"/>
    <mergeCell ref="Q281:Q282"/>
    <mergeCell ref="R281:R282"/>
    <mergeCell ref="S281:Y281"/>
    <mergeCell ref="Z281:AD281"/>
    <mergeCell ref="V52:V55"/>
    <mergeCell ref="W52:W55"/>
    <mergeCell ref="X52:X55"/>
    <mergeCell ref="M281:M282"/>
    <mergeCell ref="D281:D282"/>
    <mergeCell ref="E281:E282"/>
    <mergeCell ref="F281:F282"/>
    <mergeCell ref="G281:G282"/>
    <mergeCell ref="AP463:AP464"/>
    <mergeCell ref="AQ463:AQ464"/>
    <mergeCell ref="AR463:AR464"/>
    <mergeCell ref="AS463:AS464"/>
    <mergeCell ref="S463:Y463"/>
    <mergeCell ref="Z463:AD463"/>
    <mergeCell ref="AH463:AH464"/>
    <mergeCell ref="AI463:AI464"/>
    <mergeCell ref="AJ463:AJ464"/>
    <mergeCell ref="AK463:AK464"/>
    <mergeCell ref="AL463:AL464"/>
    <mergeCell ref="AM463:AM464"/>
    <mergeCell ref="AN463:AN464"/>
    <mergeCell ref="AO463:AO464"/>
    <mergeCell ref="AO281:AO282"/>
    <mergeCell ref="AP281:AP282"/>
    <mergeCell ref="AQ281:AQ282"/>
    <mergeCell ref="AD440:AD442"/>
    <mergeCell ref="U445:U447"/>
    <mergeCell ref="V445:V447"/>
    <mergeCell ref="W445:W447"/>
    <mergeCell ref="X445:X447"/>
    <mergeCell ref="Y445:Y447"/>
    <mergeCell ref="Z445:Z447"/>
    <mergeCell ref="AA445:AA447"/>
    <mergeCell ref="AB445:AB447"/>
    <mergeCell ref="AC445:AC447"/>
    <mergeCell ref="AD445:AD447"/>
    <mergeCell ref="Z450:Z452"/>
    <mergeCell ref="AA450:AA452"/>
    <mergeCell ref="AB450:AB452"/>
    <mergeCell ref="AC450:AC452"/>
    <mergeCell ref="K281:K282"/>
    <mergeCell ref="D7:D8"/>
    <mergeCell ref="K7:K8"/>
    <mergeCell ref="L7:L8"/>
    <mergeCell ref="M7:M8"/>
    <mergeCell ref="K47:K48"/>
    <mergeCell ref="G47:G48"/>
    <mergeCell ref="L47:L48"/>
    <mergeCell ref="M47:M48"/>
    <mergeCell ref="F47:F48"/>
    <mergeCell ref="H7:J7"/>
    <mergeCell ref="H47:J47"/>
    <mergeCell ref="L281:L282"/>
    <mergeCell ref="E7:E8"/>
    <mergeCell ref="F7:F8"/>
    <mergeCell ref="G7:G8"/>
    <mergeCell ref="H281:J281"/>
    <mergeCell ref="M51:M56"/>
    <mergeCell ref="M64:M68"/>
    <mergeCell ref="M69:M73"/>
    <mergeCell ref="M74:M79"/>
    <mergeCell ref="M80:M84"/>
    <mergeCell ref="M85:M89"/>
    <mergeCell ref="M90:M94"/>
    <mergeCell ref="M95:M99"/>
    <mergeCell ref="M100:M104"/>
    <mergeCell ref="M105:M109"/>
    <mergeCell ref="M110:M115"/>
    <mergeCell ref="M116:M120"/>
    <mergeCell ref="M121:M126"/>
    <mergeCell ref="M127:M131"/>
    <mergeCell ref="M132:M138"/>
    <mergeCell ref="BR52:BR55"/>
    <mergeCell ref="D51:D56"/>
    <mergeCell ref="E51:E56"/>
    <mergeCell ref="F51:F56"/>
    <mergeCell ref="G51:G56"/>
    <mergeCell ref="H51:H56"/>
    <mergeCell ref="I51:I56"/>
    <mergeCell ref="J51:J56"/>
    <mergeCell ref="K51:K56"/>
    <mergeCell ref="L51:L56"/>
    <mergeCell ref="Z47:AD47"/>
    <mergeCell ref="Z7:AD7"/>
    <mergeCell ref="Q47:Q48"/>
    <mergeCell ref="R47:R48"/>
    <mergeCell ref="S47:Y47"/>
    <mergeCell ref="D47:D48"/>
    <mergeCell ref="E47:E48"/>
    <mergeCell ref="P47:P48"/>
    <mergeCell ref="N7:O8"/>
    <mergeCell ref="N47:O48"/>
    <mergeCell ref="R7:R8"/>
    <mergeCell ref="S7:Y7"/>
    <mergeCell ref="Q7:Q8"/>
    <mergeCell ref="P7:P8"/>
    <mergeCell ref="N52:N55"/>
    <mergeCell ref="O52:O55"/>
    <mergeCell ref="P52:P55"/>
    <mergeCell ref="Q52:Q55"/>
    <mergeCell ref="R52:R55"/>
    <mergeCell ref="S52:S55"/>
    <mergeCell ref="T52:T55"/>
    <mergeCell ref="U52:U55"/>
    <mergeCell ref="BT52:BT55"/>
    <mergeCell ref="BU52:BU55"/>
    <mergeCell ref="BV52:BV55"/>
    <mergeCell ref="BW52:BW55"/>
    <mergeCell ref="BX52:BX55"/>
    <mergeCell ref="P56:Q56"/>
    <mergeCell ref="D57:D63"/>
    <mergeCell ref="E57:E63"/>
    <mergeCell ref="F57:F63"/>
    <mergeCell ref="G57:G63"/>
    <mergeCell ref="H57:H63"/>
    <mergeCell ref="I57:I63"/>
    <mergeCell ref="J57:J63"/>
    <mergeCell ref="K57:K63"/>
    <mergeCell ref="L57:L63"/>
    <mergeCell ref="M57:M63"/>
    <mergeCell ref="N58:N62"/>
    <mergeCell ref="O58:O62"/>
    <mergeCell ref="P58:P62"/>
    <mergeCell ref="Q58:Q62"/>
    <mergeCell ref="R58:R62"/>
    <mergeCell ref="S58:S62"/>
    <mergeCell ref="T58:T62"/>
    <mergeCell ref="U58:U62"/>
    <mergeCell ref="Y52:Y55"/>
    <mergeCell ref="Z52:Z55"/>
    <mergeCell ref="AA52:AA55"/>
    <mergeCell ref="AB52:AB55"/>
    <mergeCell ref="AC52:AC55"/>
    <mergeCell ref="AD52:AD55"/>
    <mergeCell ref="BP52:BP55"/>
    <mergeCell ref="BQ52:BQ55"/>
    <mergeCell ref="BP58:BP62"/>
    <mergeCell ref="BQ58:BQ62"/>
    <mergeCell ref="BR58:BR62"/>
    <mergeCell ref="BT58:BT62"/>
    <mergeCell ref="BU58:BU62"/>
    <mergeCell ref="BV58:BV62"/>
    <mergeCell ref="BW58:BW62"/>
    <mergeCell ref="BX58:BX62"/>
    <mergeCell ref="P63:Q63"/>
    <mergeCell ref="V58:V62"/>
    <mergeCell ref="W58:W62"/>
    <mergeCell ref="X58:X62"/>
    <mergeCell ref="Y58:Y62"/>
    <mergeCell ref="Z58:Z62"/>
    <mergeCell ref="AA58:AA62"/>
    <mergeCell ref="AB58:AB62"/>
    <mergeCell ref="AC58:AC62"/>
    <mergeCell ref="AD58:AD62"/>
    <mergeCell ref="N65:N67"/>
    <mergeCell ref="O65:O67"/>
    <mergeCell ref="P65:P67"/>
    <mergeCell ref="Q65:Q67"/>
    <mergeCell ref="R65:R67"/>
    <mergeCell ref="S65:S67"/>
    <mergeCell ref="T65:T67"/>
    <mergeCell ref="U65:U67"/>
    <mergeCell ref="D64:D68"/>
    <mergeCell ref="E64:E68"/>
    <mergeCell ref="F64:F68"/>
    <mergeCell ref="G64:G68"/>
    <mergeCell ref="H64:H68"/>
    <mergeCell ref="I64:I68"/>
    <mergeCell ref="J64:J68"/>
    <mergeCell ref="K64:K68"/>
    <mergeCell ref="L64:L68"/>
    <mergeCell ref="BP65:BP67"/>
    <mergeCell ref="BQ65:BQ67"/>
    <mergeCell ref="BR65:BR67"/>
    <mergeCell ref="BT65:BT67"/>
    <mergeCell ref="BU65:BU67"/>
    <mergeCell ref="BV65:BV67"/>
    <mergeCell ref="BW65:BW67"/>
    <mergeCell ref="BX65:BX67"/>
    <mergeCell ref="P68:Q68"/>
    <mergeCell ref="V65:V67"/>
    <mergeCell ref="W65:W67"/>
    <mergeCell ref="X65:X67"/>
    <mergeCell ref="Y65:Y67"/>
    <mergeCell ref="Z65:Z67"/>
    <mergeCell ref="AA65:AA67"/>
    <mergeCell ref="AB65:AB67"/>
    <mergeCell ref="AC65:AC67"/>
    <mergeCell ref="AD65:AD67"/>
    <mergeCell ref="N70:N72"/>
    <mergeCell ref="O70:O72"/>
    <mergeCell ref="P70:P72"/>
    <mergeCell ref="Q70:Q72"/>
    <mergeCell ref="R70:R72"/>
    <mergeCell ref="S70:S72"/>
    <mergeCell ref="T70:T72"/>
    <mergeCell ref="U70:U72"/>
    <mergeCell ref="D69:D73"/>
    <mergeCell ref="E69:E73"/>
    <mergeCell ref="F69:F73"/>
    <mergeCell ref="G69:G73"/>
    <mergeCell ref="H69:H73"/>
    <mergeCell ref="I69:I73"/>
    <mergeCell ref="J69:J73"/>
    <mergeCell ref="K69:K73"/>
    <mergeCell ref="L69:L73"/>
    <mergeCell ref="BP70:BP72"/>
    <mergeCell ref="BQ70:BQ72"/>
    <mergeCell ref="BR70:BR72"/>
    <mergeCell ref="BT70:BT72"/>
    <mergeCell ref="BU70:BU72"/>
    <mergeCell ref="BV70:BV72"/>
    <mergeCell ref="BW70:BW72"/>
    <mergeCell ref="BX70:BX72"/>
    <mergeCell ref="P73:Q73"/>
    <mergeCell ref="V70:V72"/>
    <mergeCell ref="W70:W72"/>
    <mergeCell ref="X70:X72"/>
    <mergeCell ref="Y70:Y72"/>
    <mergeCell ref="Z70:Z72"/>
    <mergeCell ref="AA70:AA72"/>
    <mergeCell ref="AB70:AB72"/>
    <mergeCell ref="AC70:AC72"/>
    <mergeCell ref="AD70:AD72"/>
    <mergeCell ref="N75:N78"/>
    <mergeCell ref="O75:O78"/>
    <mergeCell ref="P75:P78"/>
    <mergeCell ref="Q75:Q78"/>
    <mergeCell ref="R75:R78"/>
    <mergeCell ref="S75:S78"/>
    <mergeCell ref="T75:T78"/>
    <mergeCell ref="U75:U78"/>
    <mergeCell ref="D74:D79"/>
    <mergeCell ref="E74:E79"/>
    <mergeCell ref="F74:F79"/>
    <mergeCell ref="G74:G79"/>
    <mergeCell ref="H74:H79"/>
    <mergeCell ref="I74:I79"/>
    <mergeCell ref="J74:J79"/>
    <mergeCell ref="K74:K79"/>
    <mergeCell ref="L74:L79"/>
    <mergeCell ref="BP75:BP78"/>
    <mergeCell ref="BQ75:BQ78"/>
    <mergeCell ref="BR75:BR78"/>
    <mergeCell ref="BT75:BT78"/>
    <mergeCell ref="BU75:BU78"/>
    <mergeCell ref="BV75:BV78"/>
    <mergeCell ref="BW75:BW78"/>
    <mergeCell ref="BX75:BX78"/>
    <mergeCell ref="P79:Q79"/>
    <mergeCell ref="V75:V78"/>
    <mergeCell ref="W75:W78"/>
    <mergeCell ref="X75:X78"/>
    <mergeCell ref="Y75:Y78"/>
    <mergeCell ref="Z75:Z78"/>
    <mergeCell ref="AA75:AA78"/>
    <mergeCell ref="AB75:AB78"/>
    <mergeCell ref="AC75:AC78"/>
    <mergeCell ref="AD75:AD78"/>
    <mergeCell ref="N81:N83"/>
    <mergeCell ref="O81:O83"/>
    <mergeCell ref="P81:P83"/>
    <mergeCell ref="Q81:Q83"/>
    <mergeCell ref="R81:R83"/>
    <mergeCell ref="S81:S83"/>
    <mergeCell ref="T81:T83"/>
    <mergeCell ref="U81:U83"/>
    <mergeCell ref="D80:D84"/>
    <mergeCell ref="E80:E84"/>
    <mergeCell ref="F80:F84"/>
    <mergeCell ref="G80:G84"/>
    <mergeCell ref="H80:H84"/>
    <mergeCell ref="I80:I84"/>
    <mergeCell ref="J80:J84"/>
    <mergeCell ref="K80:K84"/>
    <mergeCell ref="L80:L84"/>
    <mergeCell ref="BP81:BP83"/>
    <mergeCell ref="BQ81:BQ83"/>
    <mergeCell ref="BR81:BR83"/>
    <mergeCell ref="BT81:BT83"/>
    <mergeCell ref="BU81:BU83"/>
    <mergeCell ref="BV81:BV83"/>
    <mergeCell ref="BW81:BW83"/>
    <mergeCell ref="BX81:BX83"/>
    <mergeCell ref="P84:Q84"/>
    <mergeCell ref="V81:V83"/>
    <mergeCell ref="W81:W83"/>
    <mergeCell ref="X81:X83"/>
    <mergeCell ref="Y81:Y83"/>
    <mergeCell ref="Z81:Z83"/>
    <mergeCell ref="AA81:AA83"/>
    <mergeCell ref="AB81:AB83"/>
    <mergeCell ref="AC81:AC83"/>
    <mergeCell ref="AD81:AD83"/>
    <mergeCell ref="N86:N88"/>
    <mergeCell ref="O86:O88"/>
    <mergeCell ref="P86:P88"/>
    <mergeCell ref="Q86:Q88"/>
    <mergeCell ref="R86:R88"/>
    <mergeCell ref="S86:S88"/>
    <mergeCell ref="T86:T88"/>
    <mergeCell ref="U86:U88"/>
    <mergeCell ref="D85:D89"/>
    <mergeCell ref="E85:E89"/>
    <mergeCell ref="F85:F89"/>
    <mergeCell ref="G85:G89"/>
    <mergeCell ref="H85:H89"/>
    <mergeCell ref="I85:I89"/>
    <mergeCell ref="J85:J89"/>
    <mergeCell ref="K85:K89"/>
    <mergeCell ref="L85:L89"/>
    <mergeCell ref="BP86:BP88"/>
    <mergeCell ref="BQ86:BQ88"/>
    <mergeCell ref="BR86:BR88"/>
    <mergeCell ref="BT86:BT88"/>
    <mergeCell ref="BU86:BU88"/>
    <mergeCell ref="BV86:BV88"/>
    <mergeCell ref="BW86:BW88"/>
    <mergeCell ref="BX86:BX88"/>
    <mergeCell ref="P89:Q89"/>
    <mergeCell ref="V86:V88"/>
    <mergeCell ref="W86:W88"/>
    <mergeCell ref="X86:X88"/>
    <mergeCell ref="Y86:Y88"/>
    <mergeCell ref="Z86:Z88"/>
    <mergeCell ref="AA86:AA88"/>
    <mergeCell ref="AB86:AB88"/>
    <mergeCell ref="AC86:AC88"/>
    <mergeCell ref="AD86:AD88"/>
    <mergeCell ref="N91:N93"/>
    <mergeCell ref="O91:O93"/>
    <mergeCell ref="P91:P93"/>
    <mergeCell ref="Q91:Q93"/>
    <mergeCell ref="R91:R93"/>
    <mergeCell ref="S91:S93"/>
    <mergeCell ref="T91:T93"/>
    <mergeCell ref="U91:U93"/>
    <mergeCell ref="D90:D94"/>
    <mergeCell ref="E90:E94"/>
    <mergeCell ref="F90:F94"/>
    <mergeCell ref="G90:G94"/>
    <mergeCell ref="H90:H94"/>
    <mergeCell ref="I90:I94"/>
    <mergeCell ref="J90:J94"/>
    <mergeCell ref="K90:K94"/>
    <mergeCell ref="L90:L94"/>
    <mergeCell ref="BP91:BP93"/>
    <mergeCell ref="BQ91:BQ93"/>
    <mergeCell ref="BR91:BR93"/>
    <mergeCell ref="BT91:BT93"/>
    <mergeCell ref="BU91:BU93"/>
    <mergeCell ref="BV91:BV93"/>
    <mergeCell ref="BW91:BW93"/>
    <mergeCell ref="BX91:BX93"/>
    <mergeCell ref="P94:Q94"/>
    <mergeCell ref="V91:V93"/>
    <mergeCell ref="W91:W93"/>
    <mergeCell ref="X91:X93"/>
    <mergeCell ref="Y91:Y93"/>
    <mergeCell ref="Z91:Z93"/>
    <mergeCell ref="AA91:AA93"/>
    <mergeCell ref="AB91:AB93"/>
    <mergeCell ref="AC91:AC93"/>
    <mergeCell ref="AD91:AD93"/>
    <mergeCell ref="N96:N98"/>
    <mergeCell ref="O96:O98"/>
    <mergeCell ref="P96:P98"/>
    <mergeCell ref="Q96:Q98"/>
    <mergeCell ref="R96:R98"/>
    <mergeCell ref="S96:S98"/>
    <mergeCell ref="T96:T98"/>
    <mergeCell ref="U96:U98"/>
    <mergeCell ref="D95:D99"/>
    <mergeCell ref="E95:E99"/>
    <mergeCell ref="F95:F99"/>
    <mergeCell ref="G95:G99"/>
    <mergeCell ref="H95:H99"/>
    <mergeCell ref="I95:I99"/>
    <mergeCell ref="J95:J99"/>
    <mergeCell ref="K95:K99"/>
    <mergeCell ref="L95:L99"/>
    <mergeCell ref="BP96:BP98"/>
    <mergeCell ref="BQ96:BQ98"/>
    <mergeCell ref="BR96:BR98"/>
    <mergeCell ref="BT96:BT98"/>
    <mergeCell ref="BU96:BU98"/>
    <mergeCell ref="BV96:BV98"/>
    <mergeCell ref="BW96:BW98"/>
    <mergeCell ref="BX96:BX98"/>
    <mergeCell ref="P99:Q99"/>
    <mergeCell ref="V96:V98"/>
    <mergeCell ref="W96:W98"/>
    <mergeCell ref="X96:X98"/>
    <mergeCell ref="Y96:Y98"/>
    <mergeCell ref="Z96:Z98"/>
    <mergeCell ref="AA96:AA98"/>
    <mergeCell ref="AB96:AB98"/>
    <mergeCell ref="AC96:AC98"/>
    <mergeCell ref="AD96:AD98"/>
    <mergeCell ref="N101:N103"/>
    <mergeCell ref="O101:O103"/>
    <mergeCell ref="P101:P103"/>
    <mergeCell ref="Q101:Q103"/>
    <mergeCell ref="R101:R103"/>
    <mergeCell ref="S101:S103"/>
    <mergeCell ref="T101:T103"/>
    <mergeCell ref="U101:U103"/>
    <mergeCell ref="D100:D104"/>
    <mergeCell ref="E100:E104"/>
    <mergeCell ref="F100:F104"/>
    <mergeCell ref="G100:G104"/>
    <mergeCell ref="H100:H104"/>
    <mergeCell ref="I100:I104"/>
    <mergeCell ref="J100:J104"/>
    <mergeCell ref="K100:K104"/>
    <mergeCell ref="L100:L104"/>
    <mergeCell ref="BP101:BP103"/>
    <mergeCell ref="BQ101:BQ103"/>
    <mergeCell ref="BR101:BR103"/>
    <mergeCell ref="BT101:BT103"/>
    <mergeCell ref="BU101:BU103"/>
    <mergeCell ref="BV101:BV103"/>
    <mergeCell ref="BW101:BW103"/>
    <mergeCell ref="BX101:BX103"/>
    <mergeCell ref="P104:Q104"/>
    <mergeCell ref="V101:V103"/>
    <mergeCell ref="W101:W103"/>
    <mergeCell ref="X101:X103"/>
    <mergeCell ref="Y101:Y103"/>
    <mergeCell ref="Z101:Z103"/>
    <mergeCell ref="AA101:AA103"/>
    <mergeCell ref="AB101:AB103"/>
    <mergeCell ref="AC101:AC103"/>
    <mergeCell ref="AD101:AD103"/>
    <mergeCell ref="N106:N108"/>
    <mergeCell ref="O106:O108"/>
    <mergeCell ref="P106:P108"/>
    <mergeCell ref="Q106:Q108"/>
    <mergeCell ref="R106:R108"/>
    <mergeCell ref="S106:S108"/>
    <mergeCell ref="T106:T108"/>
    <mergeCell ref="U106:U108"/>
    <mergeCell ref="D105:D109"/>
    <mergeCell ref="E105:E109"/>
    <mergeCell ref="F105:F109"/>
    <mergeCell ref="G105:G109"/>
    <mergeCell ref="H105:H109"/>
    <mergeCell ref="I105:I109"/>
    <mergeCell ref="J105:J109"/>
    <mergeCell ref="K105:K109"/>
    <mergeCell ref="L105:L109"/>
    <mergeCell ref="BP106:BP108"/>
    <mergeCell ref="BQ106:BQ108"/>
    <mergeCell ref="BR106:BR108"/>
    <mergeCell ref="BT106:BT108"/>
    <mergeCell ref="BU106:BU108"/>
    <mergeCell ref="BV106:BV108"/>
    <mergeCell ref="BW106:BW108"/>
    <mergeCell ref="BX106:BX108"/>
    <mergeCell ref="P109:Q109"/>
    <mergeCell ref="V106:V108"/>
    <mergeCell ref="W106:W108"/>
    <mergeCell ref="X106:X108"/>
    <mergeCell ref="Y106:Y108"/>
    <mergeCell ref="Z106:Z108"/>
    <mergeCell ref="AA106:AA108"/>
    <mergeCell ref="AB106:AB108"/>
    <mergeCell ref="AC106:AC108"/>
    <mergeCell ref="AD106:AD108"/>
    <mergeCell ref="N111:N114"/>
    <mergeCell ref="O111:O114"/>
    <mergeCell ref="P111:P114"/>
    <mergeCell ref="Q111:Q114"/>
    <mergeCell ref="R111:R114"/>
    <mergeCell ref="S111:S114"/>
    <mergeCell ref="T111:T114"/>
    <mergeCell ref="U111:U114"/>
    <mergeCell ref="D110:D115"/>
    <mergeCell ref="E110:E115"/>
    <mergeCell ref="F110:F115"/>
    <mergeCell ref="G110:G115"/>
    <mergeCell ref="H110:H115"/>
    <mergeCell ref="I110:I115"/>
    <mergeCell ref="J110:J115"/>
    <mergeCell ref="K110:K115"/>
    <mergeCell ref="L110:L115"/>
    <mergeCell ref="BP111:BP114"/>
    <mergeCell ref="BQ111:BQ114"/>
    <mergeCell ref="BR111:BR114"/>
    <mergeCell ref="BT111:BT114"/>
    <mergeCell ref="BU111:BU114"/>
    <mergeCell ref="BV111:BV114"/>
    <mergeCell ref="BW111:BW114"/>
    <mergeCell ref="BX111:BX114"/>
    <mergeCell ref="P115:Q115"/>
    <mergeCell ref="V111:V114"/>
    <mergeCell ref="W111:W114"/>
    <mergeCell ref="X111:X114"/>
    <mergeCell ref="Y111:Y114"/>
    <mergeCell ref="Z111:Z114"/>
    <mergeCell ref="AA111:AA114"/>
    <mergeCell ref="AB111:AB114"/>
    <mergeCell ref="AC111:AC114"/>
    <mergeCell ref="AD111:AD114"/>
    <mergeCell ref="N117:N119"/>
    <mergeCell ref="O117:O119"/>
    <mergeCell ref="P117:P119"/>
    <mergeCell ref="Q117:Q119"/>
    <mergeCell ref="R117:R119"/>
    <mergeCell ref="S117:S119"/>
    <mergeCell ref="T117:T119"/>
    <mergeCell ref="U117:U119"/>
    <mergeCell ref="D116:D120"/>
    <mergeCell ref="E116:E120"/>
    <mergeCell ref="F116:F120"/>
    <mergeCell ref="G116:G120"/>
    <mergeCell ref="H116:H120"/>
    <mergeCell ref="I116:I120"/>
    <mergeCell ref="J116:J120"/>
    <mergeCell ref="K116:K120"/>
    <mergeCell ref="L116:L120"/>
    <mergeCell ref="BP117:BP119"/>
    <mergeCell ref="BQ117:BQ119"/>
    <mergeCell ref="BR117:BR119"/>
    <mergeCell ref="BT117:BT119"/>
    <mergeCell ref="BU117:BU119"/>
    <mergeCell ref="BV117:BV119"/>
    <mergeCell ref="BW117:BW119"/>
    <mergeCell ref="BX117:BX119"/>
    <mergeCell ref="P120:Q120"/>
    <mergeCell ref="V117:V119"/>
    <mergeCell ref="W117:W119"/>
    <mergeCell ref="X117:X119"/>
    <mergeCell ref="Y117:Y119"/>
    <mergeCell ref="Z117:Z119"/>
    <mergeCell ref="AA117:AA119"/>
    <mergeCell ref="AB117:AB119"/>
    <mergeCell ref="AC117:AC119"/>
    <mergeCell ref="AD117:AD119"/>
    <mergeCell ref="N122:N125"/>
    <mergeCell ref="O122:O125"/>
    <mergeCell ref="P122:P125"/>
    <mergeCell ref="Q122:Q125"/>
    <mergeCell ref="R122:R125"/>
    <mergeCell ref="S122:S125"/>
    <mergeCell ref="T122:T125"/>
    <mergeCell ref="U122:U125"/>
    <mergeCell ref="D121:D126"/>
    <mergeCell ref="E121:E126"/>
    <mergeCell ref="F121:F126"/>
    <mergeCell ref="G121:G126"/>
    <mergeCell ref="H121:H126"/>
    <mergeCell ref="I121:I126"/>
    <mergeCell ref="J121:J126"/>
    <mergeCell ref="K121:K126"/>
    <mergeCell ref="L121:L126"/>
    <mergeCell ref="BP122:BP125"/>
    <mergeCell ref="BQ122:BQ125"/>
    <mergeCell ref="BR122:BR125"/>
    <mergeCell ref="BT122:BT125"/>
    <mergeCell ref="BU122:BU125"/>
    <mergeCell ref="BV122:BV125"/>
    <mergeCell ref="BW122:BW125"/>
    <mergeCell ref="BX122:BX125"/>
    <mergeCell ref="P126:Q126"/>
    <mergeCell ref="V122:V125"/>
    <mergeCell ref="W122:W125"/>
    <mergeCell ref="X122:X125"/>
    <mergeCell ref="Y122:Y125"/>
    <mergeCell ref="Z122:Z125"/>
    <mergeCell ref="AA122:AA125"/>
    <mergeCell ref="AB122:AB125"/>
    <mergeCell ref="AC122:AC125"/>
    <mergeCell ref="AD122:AD125"/>
    <mergeCell ref="N128:N130"/>
    <mergeCell ref="O128:O130"/>
    <mergeCell ref="P128:P130"/>
    <mergeCell ref="Q128:Q130"/>
    <mergeCell ref="R128:R130"/>
    <mergeCell ref="S128:S130"/>
    <mergeCell ref="T128:T130"/>
    <mergeCell ref="U128:U130"/>
    <mergeCell ref="D127:D131"/>
    <mergeCell ref="E127:E131"/>
    <mergeCell ref="F127:F131"/>
    <mergeCell ref="G127:G131"/>
    <mergeCell ref="H127:H131"/>
    <mergeCell ref="I127:I131"/>
    <mergeCell ref="J127:J131"/>
    <mergeCell ref="K127:K131"/>
    <mergeCell ref="L127:L131"/>
    <mergeCell ref="BP128:BP130"/>
    <mergeCell ref="BQ128:BQ130"/>
    <mergeCell ref="BR128:BR130"/>
    <mergeCell ref="BT128:BT130"/>
    <mergeCell ref="BU128:BU130"/>
    <mergeCell ref="BV128:BV130"/>
    <mergeCell ref="BW128:BW130"/>
    <mergeCell ref="BX128:BX130"/>
    <mergeCell ref="P131:Q131"/>
    <mergeCell ref="V128:V130"/>
    <mergeCell ref="W128:W130"/>
    <mergeCell ref="X128:X130"/>
    <mergeCell ref="Y128:Y130"/>
    <mergeCell ref="Z128:Z130"/>
    <mergeCell ref="AA128:AA130"/>
    <mergeCell ref="AB128:AB130"/>
    <mergeCell ref="AC128:AC130"/>
    <mergeCell ref="AD128:AD130"/>
    <mergeCell ref="N133:N137"/>
    <mergeCell ref="O133:O137"/>
    <mergeCell ref="P133:P137"/>
    <mergeCell ref="Q133:Q137"/>
    <mergeCell ref="R133:R137"/>
    <mergeCell ref="S133:S137"/>
    <mergeCell ref="T133:T137"/>
    <mergeCell ref="U133:U137"/>
    <mergeCell ref="D132:D138"/>
    <mergeCell ref="E132:E138"/>
    <mergeCell ref="F132:F138"/>
    <mergeCell ref="G132:G138"/>
    <mergeCell ref="H132:H138"/>
    <mergeCell ref="I132:I138"/>
    <mergeCell ref="J132:J138"/>
    <mergeCell ref="K132:K138"/>
    <mergeCell ref="L132:L138"/>
    <mergeCell ref="BP133:BP137"/>
    <mergeCell ref="BQ133:BQ137"/>
    <mergeCell ref="BR133:BR137"/>
    <mergeCell ref="BT133:BT137"/>
    <mergeCell ref="BU133:BU137"/>
    <mergeCell ref="BV133:BV137"/>
    <mergeCell ref="BW133:BW137"/>
    <mergeCell ref="BX133:BX137"/>
    <mergeCell ref="P138:Q138"/>
    <mergeCell ref="V133:V137"/>
    <mergeCell ref="W133:W137"/>
    <mergeCell ref="X133:X137"/>
    <mergeCell ref="Y133:Y137"/>
    <mergeCell ref="Z133:Z137"/>
    <mergeCell ref="AA133:AA137"/>
    <mergeCell ref="AB133:AB137"/>
    <mergeCell ref="AC133:AC137"/>
    <mergeCell ref="AD133:AD137"/>
    <mergeCell ref="M139:M143"/>
    <mergeCell ref="N140:N142"/>
    <mergeCell ref="O140:O142"/>
    <mergeCell ref="P140:P142"/>
    <mergeCell ref="Q140:Q142"/>
    <mergeCell ref="R140:R142"/>
    <mergeCell ref="S140:S142"/>
    <mergeCell ref="T140:T142"/>
    <mergeCell ref="U140:U142"/>
    <mergeCell ref="D139:D143"/>
    <mergeCell ref="E139:E143"/>
    <mergeCell ref="F139:F143"/>
    <mergeCell ref="G139:G143"/>
    <mergeCell ref="H139:H143"/>
    <mergeCell ref="I139:I143"/>
    <mergeCell ref="J139:J143"/>
    <mergeCell ref="K139:K143"/>
    <mergeCell ref="L139:L143"/>
    <mergeCell ref="BP140:BP142"/>
    <mergeCell ref="BQ140:BQ142"/>
    <mergeCell ref="BR140:BR142"/>
    <mergeCell ref="BT140:BT142"/>
    <mergeCell ref="BU140:BU142"/>
    <mergeCell ref="BV140:BV142"/>
    <mergeCell ref="BW140:BW142"/>
    <mergeCell ref="BX140:BX142"/>
    <mergeCell ref="P143:Q143"/>
    <mergeCell ref="V140:V142"/>
    <mergeCell ref="W140:W142"/>
    <mergeCell ref="X140:X142"/>
    <mergeCell ref="Y140:Y142"/>
    <mergeCell ref="Z140:Z142"/>
    <mergeCell ref="AA140:AA142"/>
    <mergeCell ref="AB140:AB142"/>
    <mergeCell ref="AC140:AC142"/>
    <mergeCell ref="AD140:AD142"/>
    <mergeCell ref="M144:M150"/>
    <mergeCell ref="N145:N149"/>
    <mergeCell ref="O145:O149"/>
    <mergeCell ref="P145:P149"/>
    <mergeCell ref="Q145:Q149"/>
    <mergeCell ref="R145:R149"/>
    <mergeCell ref="S145:S149"/>
    <mergeCell ref="T145:T149"/>
    <mergeCell ref="U145:U149"/>
    <mergeCell ref="D144:D150"/>
    <mergeCell ref="E144:E150"/>
    <mergeCell ref="F144:F150"/>
    <mergeCell ref="G144:G150"/>
    <mergeCell ref="H144:H150"/>
    <mergeCell ref="I144:I150"/>
    <mergeCell ref="J144:J150"/>
    <mergeCell ref="K144:K150"/>
    <mergeCell ref="L144:L150"/>
    <mergeCell ref="BP145:BP149"/>
    <mergeCell ref="BQ145:BQ149"/>
    <mergeCell ref="BR145:BR149"/>
    <mergeCell ref="BT145:BT149"/>
    <mergeCell ref="BU145:BU149"/>
    <mergeCell ref="BV145:BV149"/>
    <mergeCell ref="BW145:BW149"/>
    <mergeCell ref="BX145:BX149"/>
    <mergeCell ref="P150:Q150"/>
    <mergeCell ref="V145:V149"/>
    <mergeCell ref="W145:W149"/>
    <mergeCell ref="X145:X149"/>
    <mergeCell ref="Y145:Y149"/>
    <mergeCell ref="Z145:Z149"/>
    <mergeCell ref="AA145:AA149"/>
    <mergeCell ref="AB145:AB149"/>
    <mergeCell ref="AC145:AC149"/>
    <mergeCell ref="AD145:AD149"/>
    <mergeCell ref="M151:M156"/>
    <mergeCell ref="N152:N155"/>
    <mergeCell ref="O152:O155"/>
    <mergeCell ref="P152:P155"/>
    <mergeCell ref="Q152:Q155"/>
    <mergeCell ref="R152:R155"/>
    <mergeCell ref="S152:S155"/>
    <mergeCell ref="T152:T155"/>
    <mergeCell ref="U152:U155"/>
    <mergeCell ref="D151:D156"/>
    <mergeCell ref="E151:E156"/>
    <mergeCell ref="F151:F156"/>
    <mergeCell ref="G151:G156"/>
    <mergeCell ref="H151:H156"/>
    <mergeCell ref="I151:I156"/>
    <mergeCell ref="J151:J156"/>
    <mergeCell ref="K151:K156"/>
    <mergeCell ref="L151:L156"/>
    <mergeCell ref="BP152:BP155"/>
    <mergeCell ref="BQ152:BQ155"/>
    <mergeCell ref="BR152:BR155"/>
    <mergeCell ref="BT152:BT155"/>
    <mergeCell ref="BU152:BU155"/>
    <mergeCell ref="BV152:BV155"/>
    <mergeCell ref="BW152:BW155"/>
    <mergeCell ref="BX152:BX155"/>
    <mergeCell ref="P156:Q156"/>
    <mergeCell ref="V152:V155"/>
    <mergeCell ref="W152:W155"/>
    <mergeCell ref="X152:X155"/>
    <mergeCell ref="Y152:Y155"/>
    <mergeCell ref="Z152:Z155"/>
    <mergeCell ref="AA152:AA155"/>
    <mergeCell ref="AB152:AB155"/>
    <mergeCell ref="AC152:AC155"/>
    <mergeCell ref="AD152:AD155"/>
    <mergeCell ref="M157:M162"/>
    <mergeCell ref="N158:N161"/>
    <mergeCell ref="O158:O161"/>
    <mergeCell ref="P158:P161"/>
    <mergeCell ref="Q158:Q161"/>
    <mergeCell ref="R158:R161"/>
    <mergeCell ref="S158:S161"/>
    <mergeCell ref="T158:T161"/>
    <mergeCell ref="U158:U161"/>
    <mergeCell ref="D157:D162"/>
    <mergeCell ref="E157:E162"/>
    <mergeCell ref="F157:F162"/>
    <mergeCell ref="G157:G162"/>
    <mergeCell ref="H157:H162"/>
    <mergeCell ref="I157:I162"/>
    <mergeCell ref="J157:J162"/>
    <mergeCell ref="K157:K162"/>
    <mergeCell ref="L157:L162"/>
    <mergeCell ref="BP158:BP161"/>
    <mergeCell ref="BQ158:BQ161"/>
    <mergeCell ref="BR158:BR161"/>
    <mergeCell ref="BT158:BT161"/>
    <mergeCell ref="BU158:BU161"/>
    <mergeCell ref="BV158:BV161"/>
    <mergeCell ref="BW158:BW161"/>
    <mergeCell ref="BX158:BX161"/>
    <mergeCell ref="P162:Q162"/>
    <mergeCell ref="V158:V161"/>
    <mergeCell ref="W158:W161"/>
    <mergeCell ref="X158:X161"/>
    <mergeCell ref="Y158:Y161"/>
    <mergeCell ref="Z158:Z161"/>
    <mergeCell ref="AA158:AA161"/>
    <mergeCell ref="AB158:AB161"/>
    <mergeCell ref="AC158:AC161"/>
    <mergeCell ref="AD158:AD161"/>
    <mergeCell ref="M163:M168"/>
    <mergeCell ref="N164:N167"/>
    <mergeCell ref="O164:O167"/>
    <mergeCell ref="P164:P167"/>
    <mergeCell ref="Q164:Q167"/>
    <mergeCell ref="R164:R167"/>
    <mergeCell ref="S164:S167"/>
    <mergeCell ref="T164:T167"/>
    <mergeCell ref="U164:U167"/>
    <mergeCell ref="D163:D168"/>
    <mergeCell ref="E163:E168"/>
    <mergeCell ref="F163:F168"/>
    <mergeCell ref="G163:G168"/>
    <mergeCell ref="H163:H168"/>
    <mergeCell ref="I163:I168"/>
    <mergeCell ref="J163:J168"/>
    <mergeCell ref="K163:K168"/>
    <mergeCell ref="L163:L168"/>
    <mergeCell ref="BP164:BP167"/>
    <mergeCell ref="BQ164:BQ167"/>
    <mergeCell ref="BR164:BR167"/>
    <mergeCell ref="BT164:BT167"/>
    <mergeCell ref="BU164:BU167"/>
    <mergeCell ref="BV164:BV167"/>
    <mergeCell ref="BW164:BW167"/>
    <mergeCell ref="BX164:BX167"/>
    <mergeCell ref="P168:Q168"/>
    <mergeCell ref="V164:V167"/>
    <mergeCell ref="W164:W167"/>
    <mergeCell ref="X164:X167"/>
    <mergeCell ref="Y164:Y167"/>
    <mergeCell ref="Z164:Z167"/>
    <mergeCell ref="AA164:AA167"/>
    <mergeCell ref="AB164:AB167"/>
    <mergeCell ref="AC164:AC167"/>
    <mergeCell ref="AD164:AD167"/>
    <mergeCell ref="M169:M174"/>
    <mergeCell ref="N170:N173"/>
    <mergeCell ref="O170:O173"/>
    <mergeCell ref="P170:P173"/>
    <mergeCell ref="Q170:Q173"/>
    <mergeCell ref="R170:R173"/>
    <mergeCell ref="S170:S173"/>
    <mergeCell ref="T170:T173"/>
    <mergeCell ref="U170:U173"/>
    <mergeCell ref="D169:D174"/>
    <mergeCell ref="E169:E174"/>
    <mergeCell ref="F169:F174"/>
    <mergeCell ref="G169:G174"/>
    <mergeCell ref="H169:H174"/>
    <mergeCell ref="I169:I174"/>
    <mergeCell ref="J169:J174"/>
    <mergeCell ref="K169:K174"/>
    <mergeCell ref="L169:L174"/>
    <mergeCell ref="BP170:BP173"/>
    <mergeCell ref="BQ170:BQ173"/>
    <mergeCell ref="BR170:BR173"/>
    <mergeCell ref="BT170:BT173"/>
    <mergeCell ref="BU170:BU173"/>
    <mergeCell ref="BV170:BV173"/>
    <mergeCell ref="BW170:BW173"/>
    <mergeCell ref="BX170:BX173"/>
    <mergeCell ref="P174:Q174"/>
    <mergeCell ref="V170:V173"/>
    <mergeCell ref="W170:W173"/>
    <mergeCell ref="X170:X173"/>
    <mergeCell ref="Y170:Y173"/>
    <mergeCell ref="Z170:Z173"/>
    <mergeCell ref="AA170:AA173"/>
    <mergeCell ref="AB170:AB173"/>
    <mergeCell ref="AC170:AC173"/>
    <mergeCell ref="AD170:AD173"/>
    <mergeCell ref="M175:M181"/>
    <mergeCell ref="N176:N180"/>
    <mergeCell ref="O176:O180"/>
    <mergeCell ref="P176:P180"/>
    <mergeCell ref="Q176:Q180"/>
    <mergeCell ref="R176:R180"/>
    <mergeCell ref="S176:S180"/>
    <mergeCell ref="T176:T180"/>
    <mergeCell ref="U176:U180"/>
    <mergeCell ref="D175:D181"/>
    <mergeCell ref="E175:E181"/>
    <mergeCell ref="F175:F181"/>
    <mergeCell ref="G175:G181"/>
    <mergeCell ref="H175:H181"/>
    <mergeCell ref="I175:I181"/>
    <mergeCell ref="J175:J181"/>
    <mergeCell ref="K175:K181"/>
    <mergeCell ref="L175:L181"/>
    <mergeCell ref="BP176:BP180"/>
    <mergeCell ref="BQ176:BQ180"/>
    <mergeCell ref="BR176:BR180"/>
    <mergeCell ref="BT176:BT180"/>
    <mergeCell ref="BU176:BU180"/>
    <mergeCell ref="BV176:BV180"/>
    <mergeCell ref="BW176:BW180"/>
    <mergeCell ref="BX176:BX180"/>
    <mergeCell ref="P181:Q181"/>
    <mergeCell ref="V176:V180"/>
    <mergeCell ref="W176:W180"/>
    <mergeCell ref="X176:X180"/>
    <mergeCell ref="Y176:Y180"/>
    <mergeCell ref="Z176:Z180"/>
    <mergeCell ref="AA176:AA180"/>
    <mergeCell ref="AB176:AB180"/>
    <mergeCell ref="AC176:AC180"/>
    <mergeCell ref="AD176:AD180"/>
    <mergeCell ref="M182:M187"/>
    <mergeCell ref="N183:N186"/>
    <mergeCell ref="O183:O186"/>
    <mergeCell ref="P183:P186"/>
    <mergeCell ref="Q183:Q186"/>
    <mergeCell ref="R183:R186"/>
    <mergeCell ref="S183:S186"/>
    <mergeCell ref="T183:T186"/>
    <mergeCell ref="U183:U186"/>
    <mergeCell ref="D182:D187"/>
    <mergeCell ref="E182:E187"/>
    <mergeCell ref="F182:F187"/>
    <mergeCell ref="G182:G187"/>
    <mergeCell ref="H182:H187"/>
    <mergeCell ref="I182:I187"/>
    <mergeCell ref="J182:J187"/>
    <mergeCell ref="K182:K187"/>
    <mergeCell ref="L182:L187"/>
    <mergeCell ref="BP183:BP186"/>
    <mergeCell ref="BQ183:BQ186"/>
    <mergeCell ref="BR183:BR186"/>
    <mergeCell ref="BT183:BT186"/>
    <mergeCell ref="BU183:BU186"/>
    <mergeCell ref="BV183:BV186"/>
    <mergeCell ref="BW183:BW186"/>
    <mergeCell ref="BX183:BX186"/>
    <mergeCell ref="P187:Q187"/>
    <mergeCell ref="V183:V186"/>
    <mergeCell ref="W183:W186"/>
    <mergeCell ref="X183:X186"/>
    <mergeCell ref="Y183:Y186"/>
    <mergeCell ref="Z183:Z186"/>
    <mergeCell ref="AA183:AA186"/>
    <mergeCell ref="AB183:AB186"/>
    <mergeCell ref="AC183:AC186"/>
    <mergeCell ref="AD183:AD186"/>
    <mergeCell ref="M188:M193"/>
    <mergeCell ref="N189:N192"/>
    <mergeCell ref="O189:O192"/>
    <mergeCell ref="P189:P192"/>
    <mergeCell ref="Q189:Q192"/>
    <mergeCell ref="R189:R192"/>
    <mergeCell ref="S189:S192"/>
    <mergeCell ref="T189:T192"/>
    <mergeCell ref="U189:U192"/>
    <mergeCell ref="D188:D193"/>
    <mergeCell ref="E188:E193"/>
    <mergeCell ref="F188:F193"/>
    <mergeCell ref="G188:G193"/>
    <mergeCell ref="H188:H193"/>
    <mergeCell ref="I188:I193"/>
    <mergeCell ref="J188:J193"/>
    <mergeCell ref="K188:K193"/>
    <mergeCell ref="L188:L193"/>
    <mergeCell ref="BP189:BP192"/>
    <mergeCell ref="BQ189:BQ192"/>
    <mergeCell ref="BR189:BR192"/>
    <mergeCell ref="BT189:BT192"/>
    <mergeCell ref="BU189:BU192"/>
    <mergeCell ref="BV189:BV192"/>
    <mergeCell ref="BW189:BW192"/>
    <mergeCell ref="BX189:BX192"/>
    <mergeCell ref="P193:Q193"/>
    <mergeCell ref="V189:V192"/>
    <mergeCell ref="W189:W192"/>
    <mergeCell ref="X189:X192"/>
    <mergeCell ref="Y189:Y192"/>
    <mergeCell ref="Z189:Z192"/>
    <mergeCell ref="AA189:AA192"/>
    <mergeCell ref="AB189:AB192"/>
    <mergeCell ref="AC189:AC192"/>
    <mergeCell ref="AD189:AD192"/>
    <mergeCell ref="M285:M289"/>
    <mergeCell ref="N286:N288"/>
    <mergeCell ref="O286:O288"/>
    <mergeCell ref="P286:P288"/>
    <mergeCell ref="Q286:Q288"/>
    <mergeCell ref="R286:R288"/>
    <mergeCell ref="S286:S288"/>
    <mergeCell ref="T286:T288"/>
    <mergeCell ref="U286:U288"/>
    <mergeCell ref="D285:D289"/>
    <mergeCell ref="E285:E289"/>
    <mergeCell ref="F285:F289"/>
    <mergeCell ref="G285:G289"/>
    <mergeCell ref="H285:H289"/>
    <mergeCell ref="I285:I289"/>
    <mergeCell ref="J285:J289"/>
    <mergeCell ref="K285:K289"/>
    <mergeCell ref="L285:L289"/>
    <mergeCell ref="BP286:BP288"/>
    <mergeCell ref="BQ286:BQ288"/>
    <mergeCell ref="BR286:BR288"/>
    <mergeCell ref="BT286:BT288"/>
    <mergeCell ref="BU286:BU288"/>
    <mergeCell ref="BV286:BV288"/>
    <mergeCell ref="BW286:BW288"/>
    <mergeCell ref="BX286:BX288"/>
    <mergeCell ref="P289:Q289"/>
    <mergeCell ref="V286:V288"/>
    <mergeCell ref="W286:W288"/>
    <mergeCell ref="X286:X288"/>
    <mergeCell ref="Y286:Y288"/>
    <mergeCell ref="Z286:Z288"/>
    <mergeCell ref="AA286:AA288"/>
    <mergeCell ref="AB286:AB288"/>
    <mergeCell ref="AC286:AC288"/>
    <mergeCell ref="AD286:AD288"/>
    <mergeCell ref="M290:M294"/>
    <mergeCell ref="N291:N293"/>
    <mergeCell ref="O291:O293"/>
    <mergeCell ref="P291:P293"/>
    <mergeCell ref="Q291:Q293"/>
    <mergeCell ref="R291:R293"/>
    <mergeCell ref="S291:S293"/>
    <mergeCell ref="T291:T293"/>
    <mergeCell ref="U291:U293"/>
    <mergeCell ref="D290:D294"/>
    <mergeCell ref="E290:E294"/>
    <mergeCell ref="F290:F294"/>
    <mergeCell ref="G290:G294"/>
    <mergeCell ref="H290:H294"/>
    <mergeCell ref="I290:I294"/>
    <mergeCell ref="J290:J294"/>
    <mergeCell ref="K290:K294"/>
    <mergeCell ref="L290:L294"/>
    <mergeCell ref="BP291:BP293"/>
    <mergeCell ref="BQ291:BQ293"/>
    <mergeCell ref="BR291:BR293"/>
    <mergeCell ref="BT291:BT293"/>
    <mergeCell ref="BU291:BU293"/>
    <mergeCell ref="BV291:BV293"/>
    <mergeCell ref="BW291:BW293"/>
    <mergeCell ref="BX291:BX293"/>
    <mergeCell ref="P294:Q294"/>
    <mergeCell ref="V291:V293"/>
    <mergeCell ref="W291:W293"/>
    <mergeCell ref="X291:X293"/>
    <mergeCell ref="Y291:Y293"/>
    <mergeCell ref="Z291:Z293"/>
    <mergeCell ref="AA291:AA293"/>
    <mergeCell ref="AB291:AB293"/>
    <mergeCell ref="AC291:AC293"/>
    <mergeCell ref="AD291:AD293"/>
    <mergeCell ref="M295:M299"/>
    <mergeCell ref="N296:N298"/>
    <mergeCell ref="O296:O298"/>
    <mergeCell ref="P296:P298"/>
    <mergeCell ref="Q296:Q298"/>
    <mergeCell ref="R296:R298"/>
    <mergeCell ref="S296:S298"/>
    <mergeCell ref="T296:T298"/>
    <mergeCell ref="U296:U298"/>
    <mergeCell ref="D295:D299"/>
    <mergeCell ref="E295:E299"/>
    <mergeCell ref="F295:F299"/>
    <mergeCell ref="G295:G299"/>
    <mergeCell ref="H295:H299"/>
    <mergeCell ref="I295:I299"/>
    <mergeCell ref="J295:J299"/>
    <mergeCell ref="K295:K299"/>
    <mergeCell ref="L295:L299"/>
    <mergeCell ref="BP296:BP298"/>
    <mergeCell ref="BQ296:BQ298"/>
    <mergeCell ref="BR296:BR298"/>
    <mergeCell ref="BT296:BT298"/>
    <mergeCell ref="BU296:BU298"/>
    <mergeCell ref="BV296:BV298"/>
    <mergeCell ref="BW296:BW298"/>
    <mergeCell ref="BX296:BX298"/>
    <mergeCell ref="P299:Q299"/>
    <mergeCell ref="V296:V298"/>
    <mergeCell ref="W296:W298"/>
    <mergeCell ref="X296:X298"/>
    <mergeCell ref="Y296:Y298"/>
    <mergeCell ref="Z296:Z298"/>
    <mergeCell ref="AA296:AA298"/>
    <mergeCell ref="AB296:AB298"/>
    <mergeCell ref="AC296:AC298"/>
    <mergeCell ref="AD296:AD298"/>
    <mergeCell ref="M300:M306"/>
    <mergeCell ref="N301:N305"/>
    <mergeCell ref="O301:O305"/>
    <mergeCell ref="P301:P305"/>
    <mergeCell ref="Q301:Q305"/>
    <mergeCell ref="R301:R305"/>
    <mergeCell ref="S301:S305"/>
    <mergeCell ref="T301:T305"/>
    <mergeCell ref="U301:U305"/>
    <mergeCell ref="D300:D306"/>
    <mergeCell ref="E300:E306"/>
    <mergeCell ref="F300:F306"/>
    <mergeCell ref="G300:G306"/>
    <mergeCell ref="H300:H306"/>
    <mergeCell ref="I300:I306"/>
    <mergeCell ref="J300:J306"/>
    <mergeCell ref="K300:K306"/>
    <mergeCell ref="L300:L306"/>
    <mergeCell ref="BP301:BP305"/>
    <mergeCell ref="BQ301:BQ305"/>
    <mergeCell ref="BR301:BR305"/>
    <mergeCell ref="BT301:BT305"/>
    <mergeCell ref="BU301:BU305"/>
    <mergeCell ref="BV301:BV305"/>
    <mergeCell ref="BW301:BW305"/>
    <mergeCell ref="BX301:BX305"/>
    <mergeCell ref="P306:Q306"/>
    <mergeCell ref="V301:V305"/>
    <mergeCell ref="W301:W305"/>
    <mergeCell ref="X301:X305"/>
    <mergeCell ref="Y301:Y305"/>
    <mergeCell ref="Z301:Z305"/>
    <mergeCell ref="AA301:AA305"/>
    <mergeCell ref="AB301:AB305"/>
    <mergeCell ref="AC301:AC305"/>
    <mergeCell ref="AD301:AD305"/>
    <mergeCell ref="M307:M312"/>
    <mergeCell ref="N308:N311"/>
    <mergeCell ref="O308:O311"/>
    <mergeCell ref="P308:P311"/>
    <mergeCell ref="Q308:Q311"/>
    <mergeCell ref="R308:R311"/>
    <mergeCell ref="S308:S311"/>
    <mergeCell ref="T308:T311"/>
    <mergeCell ref="U308:U311"/>
    <mergeCell ref="D307:D312"/>
    <mergeCell ref="E307:E312"/>
    <mergeCell ref="F307:F312"/>
    <mergeCell ref="G307:G312"/>
    <mergeCell ref="H307:H312"/>
    <mergeCell ref="I307:I312"/>
    <mergeCell ref="J307:J312"/>
    <mergeCell ref="K307:K312"/>
    <mergeCell ref="L307:L312"/>
    <mergeCell ref="BP308:BP311"/>
    <mergeCell ref="BQ308:BQ311"/>
    <mergeCell ref="BR308:BR311"/>
    <mergeCell ref="BT308:BT311"/>
    <mergeCell ref="BU308:BU311"/>
    <mergeCell ref="BV308:BV311"/>
    <mergeCell ref="BW308:BW311"/>
    <mergeCell ref="BX308:BX311"/>
    <mergeCell ref="P312:Q312"/>
    <mergeCell ref="V308:V311"/>
    <mergeCell ref="W308:W311"/>
    <mergeCell ref="X308:X311"/>
    <mergeCell ref="Y308:Y311"/>
    <mergeCell ref="Z308:Z311"/>
    <mergeCell ref="AA308:AA311"/>
    <mergeCell ref="AB308:AB311"/>
    <mergeCell ref="AC308:AC311"/>
    <mergeCell ref="AD308:AD311"/>
    <mergeCell ref="M313:M317"/>
    <mergeCell ref="N314:N316"/>
    <mergeCell ref="O314:O316"/>
    <mergeCell ref="P314:P316"/>
    <mergeCell ref="Q314:Q316"/>
    <mergeCell ref="R314:R316"/>
    <mergeCell ref="S314:S316"/>
    <mergeCell ref="T314:T316"/>
    <mergeCell ref="U314:U316"/>
    <mergeCell ref="D313:D317"/>
    <mergeCell ref="E313:E317"/>
    <mergeCell ref="F313:F317"/>
    <mergeCell ref="G313:G317"/>
    <mergeCell ref="H313:H317"/>
    <mergeCell ref="I313:I317"/>
    <mergeCell ref="J313:J317"/>
    <mergeCell ref="K313:K317"/>
    <mergeCell ref="L313:L317"/>
    <mergeCell ref="BP314:BP316"/>
    <mergeCell ref="BQ314:BQ316"/>
    <mergeCell ref="BR314:BR316"/>
    <mergeCell ref="BT314:BT316"/>
    <mergeCell ref="BU314:BU316"/>
    <mergeCell ref="BV314:BV316"/>
    <mergeCell ref="BW314:BW316"/>
    <mergeCell ref="BX314:BX316"/>
    <mergeCell ref="P317:Q317"/>
    <mergeCell ref="V314:V316"/>
    <mergeCell ref="W314:W316"/>
    <mergeCell ref="X314:X316"/>
    <mergeCell ref="Y314:Y316"/>
    <mergeCell ref="Z314:Z316"/>
    <mergeCell ref="AA314:AA316"/>
    <mergeCell ref="AB314:AB316"/>
    <mergeCell ref="AC314:AC316"/>
    <mergeCell ref="AD314:AD316"/>
    <mergeCell ref="M318:M324"/>
    <mergeCell ref="N319:N323"/>
    <mergeCell ref="O319:O323"/>
    <mergeCell ref="P319:P323"/>
    <mergeCell ref="Q319:Q323"/>
    <mergeCell ref="R319:R323"/>
    <mergeCell ref="S319:S323"/>
    <mergeCell ref="T319:T323"/>
    <mergeCell ref="U319:U323"/>
    <mergeCell ref="D318:D324"/>
    <mergeCell ref="E318:E324"/>
    <mergeCell ref="F318:F324"/>
    <mergeCell ref="G318:G324"/>
    <mergeCell ref="H318:H324"/>
    <mergeCell ref="I318:I324"/>
    <mergeCell ref="J318:J324"/>
    <mergeCell ref="K318:K324"/>
    <mergeCell ref="L318:L324"/>
    <mergeCell ref="BP319:BP323"/>
    <mergeCell ref="BQ319:BQ323"/>
    <mergeCell ref="BR319:BR323"/>
    <mergeCell ref="BT319:BT323"/>
    <mergeCell ref="BU319:BU323"/>
    <mergeCell ref="BV319:BV323"/>
    <mergeCell ref="BW319:BW323"/>
    <mergeCell ref="BX319:BX323"/>
    <mergeCell ref="P324:Q324"/>
    <mergeCell ref="V319:V323"/>
    <mergeCell ref="W319:W323"/>
    <mergeCell ref="X319:X323"/>
    <mergeCell ref="Y319:Y323"/>
    <mergeCell ref="Z319:Z323"/>
    <mergeCell ref="AA319:AA323"/>
    <mergeCell ref="AB319:AB323"/>
    <mergeCell ref="AC319:AC323"/>
    <mergeCell ref="AD319:AD323"/>
    <mergeCell ref="M325:M330"/>
    <mergeCell ref="N326:N329"/>
    <mergeCell ref="O326:O329"/>
    <mergeCell ref="P326:P329"/>
    <mergeCell ref="Q326:Q329"/>
    <mergeCell ref="R326:R329"/>
    <mergeCell ref="S326:S329"/>
    <mergeCell ref="T326:T329"/>
    <mergeCell ref="U326:U329"/>
    <mergeCell ref="D325:D330"/>
    <mergeCell ref="E325:E330"/>
    <mergeCell ref="F325:F330"/>
    <mergeCell ref="G325:G330"/>
    <mergeCell ref="H325:H330"/>
    <mergeCell ref="I325:I330"/>
    <mergeCell ref="J325:J330"/>
    <mergeCell ref="K325:K330"/>
    <mergeCell ref="L325:L330"/>
    <mergeCell ref="BP326:BP329"/>
    <mergeCell ref="BQ326:BQ329"/>
    <mergeCell ref="BR326:BR329"/>
    <mergeCell ref="BT326:BT329"/>
    <mergeCell ref="BU326:BU329"/>
    <mergeCell ref="BV326:BV329"/>
    <mergeCell ref="BW326:BW329"/>
    <mergeCell ref="BX326:BX329"/>
    <mergeCell ref="P330:Q330"/>
    <mergeCell ref="V326:V329"/>
    <mergeCell ref="W326:W329"/>
    <mergeCell ref="X326:X329"/>
    <mergeCell ref="Y326:Y329"/>
    <mergeCell ref="Z326:Z329"/>
    <mergeCell ref="AA326:AA329"/>
    <mergeCell ref="AB326:AB329"/>
    <mergeCell ref="AC326:AC329"/>
    <mergeCell ref="AD326:AD329"/>
    <mergeCell ref="M331:M336"/>
    <mergeCell ref="N332:N335"/>
    <mergeCell ref="O332:O335"/>
    <mergeCell ref="P332:P335"/>
    <mergeCell ref="Q332:Q335"/>
    <mergeCell ref="R332:R335"/>
    <mergeCell ref="S332:S335"/>
    <mergeCell ref="T332:T335"/>
    <mergeCell ref="U332:U335"/>
    <mergeCell ref="D331:D336"/>
    <mergeCell ref="E331:E336"/>
    <mergeCell ref="F331:F336"/>
    <mergeCell ref="G331:G336"/>
    <mergeCell ref="H331:H336"/>
    <mergeCell ref="I331:I336"/>
    <mergeCell ref="J331:J336"/>
    <mergeCell ref="K331:K336"/>
    <mergeCell ref="L331:L336"/>
    <mergeCell ref="BP332:BP335"/>
    <mergeCell ref="BQ332:BQ335"/>
    <mergeCell ref="BR332:BR335"/>
    <mergeCell ref="BT332:BT335"/>
    <mergeCell ref="BU332:BU335"/>
    <mergeCell ref="BV332:BV335"/>
    <mergeCell ref="BW332:BW335"/>
    <mergeCell ref="BX332:BX335"/>
    <mergeCell ref="P336:Q336"/>
    <mergeCell ref="V332:V335"/>
    <mergeCell ref="W332:W335"/>
    <mergeCell ref="X332:X335"/>
    <mergeCell ref="Y332:Y335"/>
    <mergeCell ref="Z332:Z335"/>
    <mergeCell ref="AA332:AA335"/>
    <mergeCell ref="AB332:AB335"/>
    <mergeCell ref="AC332:AC335"/>
    <mergeCell ref="AD332:AD335"/>
    <mergeCell ref="M337:M343"/>
    <mergeCell ref="N338:N342"/>
    <mergeCell ref="O338:O342"/>
    <mergeCell ref="P338:P342"/>
    <mergeCell ref="Q338:Q342"/>
    <mergeCell ref="R338:R342"/>
    <mergeCell ref="S338:S342"/>
    <mergeCell ref="T338:T342"/>
    <mergeCell ref="U338:U342"/>
    <mergeCell ref="D337:D343"/>
    <mergeCell ref="E337:E343"/>
    <mergeCell ref="F337:F343"/>
    <mergeCell ref="G337:G343"/>
    <mergeCell ref="H337:H343"/>
    <mergeCell ref="I337:I343"/>
    <mergeCell ref="J337:J343"/>
    <mergeCell ref="K337:K343"/>
    <mergeCell ref="L337:L343"/>
    <mergeCell ref="BP338:BP342"/>
    <mergeCell ref="BQ338:BQ342"/>
    <mergeCell ref="BR338:BR342"/>
    <mergeCell ref="BT338:BT342"/>
    <mergeCell ref="BU338:BU342"/>
    <mergeCell ref="BV338:BV342"/>
    <mergeCell ref="BW338:BW342"/>
    <mergeCell ref="BX338:BX342"/>
    <mergeCell ref="P343:Q343"/>
    <mergeCell ref="V338:V342"/>
    <mergeCell ref="W338:W342"/>
    <mergeCell ref="X338:X342"/>
    <mergeCell ref="Y338:Y342"/>
    <mergeCell ref="Z338:Z342"/>
    <mergeCell ref="AA338:AA342"/>
    <mergeCell ref="AB338:AB342"/>
    <mergeCell ref="AC338:AC342"/>
    <mergeCell ref="AD338:AD342"/>
    <mergeCell ref="M344:M348"/>
    <mergeCell ref="N345:N347"/>
    <mergeCell ref="O345:O347"/>
    <mergeCell ref="P345:P347"/>
    <mergeCell ref="Q345:Q347"/>
    <mergeCell ref="R345:R347"/>
    <mergeCell ref="S345:S347"/>
    <mergeCell ref="T345:T347"/>
    <mergeCell ref="U345:U347"/>
    <mergeCell ref="D344:D348"/>
    <mergeCell ref="E344:E348"/>
    <mergeCell ref="F344:F348"/>
    <mergeCell ref="G344:G348"/>
    <mergeCell ref="H344:H348"/>
    <mergeCell ref="I344:I348"/>
    <mergeCell ref="J344:J348"/>
    <mergeCell ref="K344:K348"/>
    <mergeCell ref="L344:L348"/>
    <mergeCell ref="BP345:BP347"/>
    <mergeCell ref="BQ345:BQ347"/>
    <mergeCell ref="BR345:BR347"/>
    <mergeCell ref="BT345:BT347"/>
    <mergeCell ref="BU345:BU347"/>
    <mergeCell ref="BV345:BV347"/>
    <mergeCell ref="BW345:BW347"/>
    <mergeCell ref="BX345:BX347"/>
    <mergeCell ref="P348:Q348"/>
    <mergeCell ref="V345:V347"/>
    <mergeCell ref="W345:W347"/>
    <mergeCell ref="X345:X347"/>
    <mergeCell ref="Y345:Y347"/>
    <mergeCell ref="Z345:Z347"/>
    <mergeCell ref="AA345:AA347"/>
    <mergeCell ref="AB345:AB347"/>
    <mergeCell ref="AC345:AC347"/>
    <mergeCell ref="AD345:AD347"/>
    <mergeCell ref="M349:M353"/>
    <mergeCell ref="N350:N352"/>
    <mergeCell ref="O350:O352"/>
    <mergeCell ref="P350:P352"/>
    <mergeCell ref="Q350:Q352"/>
    <mergeCell ref="R350:R352"/>
    <mergeCell ref="S350:S352"/>
    <mergeCell ref="T350:T352"/>
    <mergeCell ref="U350:U352"/>
    <mergeCell ref="D349:D353"/>
    <mergeCell ref="E349:E353"/>
    <mergeCell ref="F349:F353"/>
    <mergeCell ref="G349:G353"/>
    <mergeCell ref="H349:H353"/>
    <mergeCell ref="I349:I353"/>
    <mergeCell ref="J349:J353"/>
    <mergeCell ref="K349:K353"/>
    <mergeCell ref="L349:L353"/>
    <mergeCell ref="BP350:BP352"/>
    <mergeCell ref="BQ350:BQ352"/>
    <mergeCell ref="BR350:BR352"/>
    <mergeCell ref="BT350:BT352"/>
    <mergeCell ref="BU350:BU352"/>
    <mergeCell ref="BV350:BV352"/>
    <mergeCell ref="BW350:BW352"/>
    <mergeCell ref="BX350:BX352"/>
    <mergeCell ref="P353:Q353"/>
    <mergeCell ref="V350:V352"/>
    <mergeCell ref="W350:W352"/>
    <mergeCell ref="X350:X352"/>
    <mergeCell ref="Y350:Y352"/>
    <mergeCell ref="Z350:Z352"/>
    <mergeCell ref="AA350:AA352"/>
    <mergeCell ref="AB350:AB352"/>
    <mergeCell ref="AC350:AC352"/>
    <mergeCell ref="AD350:AD352"/>
    <mergeCell ref="M354:M358"/>
    <mergeCell ref="N355:N357"/>
    <mergeCell ref="O355:O357"/>
    <mergeCell ref="P355:P357"/>
    <mergeCell ref="Q355:Q357"/>
    <mergeCell ref="R355:R357"/>
    <mergeCell ref="S355:S357"/>
    <mergeCell ref="T355:T357"/>
    <mergeCell ref="U355:U357"/>
    <mergeCell ref="D354:D358"/>
    <mergeCell ref="E354:E358"/>
    <mergeCell ref="F354:F358"/>
    <mergeCell ref="G354:G358"/>
    <mergeCell ref="H354:H358"/>
    <mergeCell ref="I354:I358"/>
    <mergeCell ref="J354:J358"/>
    <mergeCell ref="K354:K358"/>
    <mergeCell ref="L354:L358"/>
    <mergeCell ref="BP355:BP357"/>
    <mergeCell ref="BQ355:BQ357"/>
    <mergeCell ref="BR355:BR357"/>
    <mergeCell ref="BT355:BT357"/>
    <mergeCell ref="BU355:BU357"/>
    <mergeCell ref="BV355:BV357"/>
    <mergeCell ref="BW355:BW357"/>
    <mergeCell ref="BX355:BX357"/>
    <mergeCell ref="P358:Q358"/>
    <mergeCell ref="V355:V357"/>
    <mergeCell ref="W355:W357"/>
    <mergeCell ref="X355:X357"/>
    <mergeCell ref="Y355:Y357"/>
    <mergeCell ref="Z355:Z357"/>
    <mergeCell ref="AA355:AA357"/>
    <mergeCell ref="AB355:AB357"/>
    <mergeCell ref="AC355:AC357"/>
    <mergeCell ref="AD355:AD357"/>
    <mergeCell ref="M359:M363"/>
    <mergeCell ref="N360:N362"/>
    <mergeCell ref="O360:O362"/>
    <mergeCell ref="P360:P362"/>
    <mergeCell ref="Q360:Q362"/>
    <mergeCell ref="R360:R362"/>
    <mergeCell ref="S360:S362"/>
    <mergeCell ref="T360:T362"/>
    <mergeCell ref="U360:U362"/>
    <mergeCell ref="D359:D363"/>
    <mergeCell ref="E359:E363"/>
    <mergeCell ref="F359:F363"/>
    <mergeCell ref="G359:G363"/>
    <mergeCell ref="H359:H363"/>
    <mergeCell ref="I359:I363"/>
    <mergeCell ref="J359:J363"/>
    <mergeCell ref="K359:K363"/>
    <mergeCell ref="L359:L363"/>
    <mergeCell ref="BP360:BP362"/>
    <mergeCell ref="BQ360:BQ362"/>
    <mergeCell ref="BR360:BR362"/>
    <mergeCell ref="BT360:BT362"/>
    <mergeCell ref="BU360:BU362"/>
    <mergeCell ref="BV360:BV362"/>
    <mergeCell ref="BW360:BW362"/>
    <mergeCell ref="BX360:BX362"/>
    <mergeCell ref="P363:Q363"/>
    <mergeCell ref="V360:V362"/>
    <mergeCell ref="W360:W362"/>
    <mergeCell ref="X360:X362"/>
    <mergeCell ref="Y360:Y362"/>
    <mergeCell ref="Z360:Z362"/>
    <mergeCell ref="AA360:AA362"/>
    <mergeCell ref="AB360:AB362"/>
    <mergeCell ref="AC360:AC362"/>
    <mergeCell ref="AD360:AD362"/>
    <mergeCell ref="M364:M368"/>
    <mergeCell ref="N365:N367"/>
    <mergeCell ref="O365:O367"/>
    <mergeCell ref="P365:P367"/>
    <mergeCell ref="Q365:Q367"/>
    <mergeCell ref="R365:R367"/>
    <mergeCell ref="S365:S367"/>
    <mergeCell ref="T365:T367"/>
    <mergeCell ref="U365:U367"/>
    <mergeCell ref="D364:D368"/>
    <mergeCell ref="E364:E368"/>
    <mergeCell ref="F364:F368"/>
    <mergeCell ref="G364:G368"/>
    <mergeCell ref="H364:H368"/>
    <mergeCell ref="I364:I368"/>
    <mergeCell ref="J364:J368"/>
    <mergeCell ref="K364:K368"/>
    <mergeCell ref="L364:L368"/>
    <mergeCell ref="BP365:BP367"/>
    <mergeCell ref="BQ365:BQ367"/>
    <mergeCell ref="BR365:BR367"/>
    <mergeCell ref="BT365:BT367"/>
    <mergeCell ref="BU365:BU367"/>
    <mergeCell ref="BV365:BV367"/>
    <mergeCell ref="BW365:BW367"/>
    <mergeCell ref="BX365:BX367"/>
    <mergeCell ref="P368:Q368"/>
    <mergeCell ref="V365:V367"/>
    <mergeCell ref="W365:W367"/>
    <mergeCell ref="X365:X367"/>
    <mergeCell ref="Y365:Y367"/>
    <mergeCell ref="Z365:Z367"/>
    <mergeCell ref="AA365:AA367"/>
    <mergeCell ref="AB365:AB367"/>
    <mergeCell ref="AC365:AC367"/>
    <mergeCell ref="AD365:AD367"/>
    <mergeCell ref="M369:M373"/>
    <mergeCell ref="N370:N372"/>
    <mergeCell ref="O370:O372"/>
    <mergeCell ref="P370:P372"/>
    <mergeCell ref="Q370:Q372"/>
    <mergeCell ref="R370:R372"/>
    <mergeCell ref="S370:S372"/>
    <mergeCell ref="T370:T372"/>
    <mergeCell ref="U370:U372"/>
    <mergeCell ref="D369:D373"/>
    <mergeCell ref="E369:E373"/>
    <mergeCell ref="F369:F373"/>
    <mergeCell ref="G369:G373"/>
    <mergeCell ref="H369:H373"/>
    <mergeCell ref="I369:I373"/>
    <mergeCell ref="J369:J373"/>
    <mergeCell ref="K369:K373"/>
    <mergeCell ref="L369:L373"/>
    <mergeCell ref="BP370:BP372"/>
    <mergeCell ref="BQ370:BQ372"/>
    <mergeCell ref="BR370:BR372"/>
    <mergeCell ref="BT370:BT372"/>
    <mergeCell ref="BU370:BU372"/>
    <mergeCell ref="BV370:BV372"/>
    <mergeCell ref="BW370:BW372"/>
    <mergeCell ref="BX370:BX372"/>
    <mergeCell ref="P373:Q373"/>
    <mergeCell ref="V370:V372"/>
    <mergeCell ref="W370:W372"/>
    <mergeCell ref="X370:X372"/>
    <mergeCell ref="Y370:Y372"/>
    <mergeCell ref="Z370:Z372"/>
    <mergeCell ref="AA370:AA372"/>
    <mergeCell ref="AB370:AB372"/>
    <mergeCell ref="AC370:AC372"/>
    <mergeCell ref="AD370:AD372"/>
    <mergeCell ref="M374:M378"/>
    <mergeCell ref="N375:N377"/>
    <mergeCell ref="O375:O377"/>
    <mergeCell ref="P375:P377"/>
    <mergeCell ref="Q375:Q377"/>
    <mergeCell ref="R375:R377"/>
    <mergeCell ref="S375:S377"/>
    <mergeCell ref="T375:T377"/>
    <mergeCell ref="U375:U377"/>
    <mergeCell ref="D374:D378"/>
    <mergeCell ref="E374:E378"/>
    <mergeCell ref="F374:F378"/>
    <mergeCell ref="G374:G378"/>
    <mergeCell ref="H374:H378"/>
    <mergeCell ref="I374:I378"/>
    <mergeCell ref="J374:J378"/>
    <mergeCell ref="K374:K378"/>
    <mergeCell ref="L374:L378"/>
    <mergeCell ref="BP375:BP377"/>
    <mergeCell ref="BQ375:BQ377"/>
    <mergeCell ref="BR375:BR377"/>
    <mergeCell ref="BT375:BT377"/>
    <mergeCell ref="BU375:BU377"/>
    <mergeCell ref="BV375:BV377"/>
    <mergeCell ref="BW375:BW377"/>
    <mergeCell ref="BX375:BX377"/>
    <mergeCell ref="P378:Q378"/>
    <mergeCell ref="V375:V377"/>
    <mergeCell ref="W375:W377"/>
    <mergeCell ref="X375:X377"/>
    <mergeCell ref="Y375:Y377"/>
    <mergeCell ref="Z375:Z377"/>
    <mergeCell ref="AA375:AA377"/>
    <mergeCell ref="AB375:AB377"/>
    <mergeCell ref="AC375:AC377"/>
    <mergeCell ref="AD375:AD377"/>
    <mergeCell ref="M379:M383"/>
    <mergeCell ref="N380:N382"/>
    <mergeCell ref="O380:O382"/>
    <mergeCell ref="P380:P382"/>
    <mergeCell ref="Q380:Q382"/>
    <mergeCell ref="R380:R382"/>
    <mergeCell ref="S380:S382"/>
    <mergeCell ref="T380:T382"/>
    <mergeCell ref="U380:U382"/>
    <mergeCell ref="D379:D383"/>
    <mergeCell ref="E379:E383"/>
    <mergeCell ref="F379:F383"/>
    <mergeCell ref="G379:G383"/>
    <mergeCell ref="H379:H383"/>
    <mergeCell ref="I379:I383"/>
    <mergeCell ref="J379:J383"/>
    <mergeCell ref="K379:K383"/>
    <mergeCell ref="L379:L383"/>
    <mergeCell ref="BP380:BP382"/>
    <mergeCell ref="BQ380:BQ382"/>
    <mergeCell ref="BR380:BR382"/>
    <mergeCell ref="BT380:BT382"/>
    <mergeCell ref="BU380:BU382"/>
    <mergeCell ref="BV380:BV382"/>
    <mergeCell ref="BW380:BW382"/>
    <mergeCell ref="BX380:BX382"/>
    <mergeCell ref="P383:Q383"/>
    <mergeCell ref="V380:V382"/>
    <mergeCell ref="W380:W382"/>
    <mergeCell ref="X380:X382"/>
    <mergeCell ref="Y380:Y382"/>
    <mergeCell ref="Z380:Z382"/>
    <mergeCell ref="AA380:AA382"/>
    <mergeCell ref="AB380:AB382"/>
    <mergeCell ref="AC380:AC382"/>
    <mergeCell ref="AD380:AD382"/>
    <mergeCell ref="M384:M388"/>
    <mergeCell ref="N385:N387"/>
    <mergeCell ref="O385:O387"/>
    <mergeCell ref="P385:P387"/>
    <mergeCell ref="Q385:Q387"/>
    <mergeCell ref="R385:R387"/>
    <mergeCell ref="S385:S387"/>
    <mergeCell ref="T385:T387"/>
    <mergeCell ref="U385:U387"/>
    <mergeCell ref="D384:D388"/>
    <mergeCell ref="E384:E388"/>
    <mergeCell ref="F384:F388"/>
    <mergeCell ref="G384:G388"/>
    <mergeCell ref="H384:H388"/>
    <mergeCell ref="I384:I388"/>
    <mergeCell ref="J384:J388"/>
    <mergeCell ref="K384:K388"/>
    <mergeCell ref="L384:L388"/>
    <mergeCell ref="BP385:BP387"/>
    <mergeCell ref="BQ385:BQ387"/>
    <mergeCell ref="BR385:BR387"/>
    <mergeCell ref="BT385:BT387"/>
    <mergeCell ref="BU385:BU387"/>
    <mergeCell ref="BV385:BV387"/>
    <mergeCell ref="BW385:BW387"/>
    <mergeCell ref="BX385:BX387"/>
    <mergeCell ref="P388:Q388"/>
    <mergeCell ref="V385:V387"/>
    <mergeCell ref="W385:W387"/>
    <mergeCell ref="X385:X387"/>
    <mergeCell ref="Y385:Y387"/>
    <mergeCell ref="Z385:Z387"/>
    <mergeCell ref="AA385:AA387"/>
    <mergeCell ref="AB385:AB387"/>
    <mergeCell ref="AC385:AC387"/>
    <mergeCell ref="AD385:AD387"/>
    <mergeCell ref="M389:M393"/>
    <mergeCell ref="N390:N392"/>
    <mergeCell ref="O390:O392"/>
    <mergeCell ref="P390:P392"/>
    <mergeCell ref="Q390:Q392"/>
    <mergeCell ref="R390:R392"/>
    <mergeCell ref="S390:S392"/>
    <mergeCell ref="T390:T392"/>
    <mergeCell ref="U390:U392"/>
    <mergeCell ref="D389:D393"/>
    <mergeCell ref="E389:E393"/>
    <mergeCell ref="F389:F393"/>
    <mergeCell ref="G389:G393"/>
    <mergeCell ref="H389:H393"/>
    <mergeCell ref="I389:I393"/>
    <mergeCell ref="J389:J393"/>
    <mergeCell ref="K389:K393"/>
    <mergeCell ref="L389:L393"/>
    <mergeCell ref="BP390:BP392"/>
    <mergeCell ref="BQ390:BQ392"/>
    <mergeCell ref="BR390:BR392"/>
    <mergeCell ref="BT390:BT392"/>
    <mergeCell ref="BU390:BU392"/>
    <mergeCell ref="BV390:BV392"/>
    <mergeCell ref="BW390:BW392"/>
    <mergeCell ref="BX390:BX392"/>
    <mergeCell ref="P393:Q393"/>
    <mergeCell ref="V390:V392"/>
    <mergeCell ref="W390:W392"/>
    <mergeCell ref="X390:X392"/>
    <mergeCell ref="Y390:Y392"/>
    <mergeCell ref="Z390:Z392"/>
    <mergeCell ref="AA390:AA392"/>
    <mergeCell ref="AB390:AB392"/>
    <mergeCell ref="AC390:AC392"/>
    <mergeCell ref="AD390:AD392"/>
    <mergeCell ref="M394:M398"/>
    <mergeCell ref="N395:N397"/>
    <mergeCell ref="O395:O397"/>
    <mergeCell ref="P395:P397"/>
    <mergeCell ref="Q395:Q397"/>
    <mergeCell ref="R395:R397"/>
    <mergeCell ref="S395:S397"/>
    <mergeCell ref="T395:T397"/>
    <mergeCell ref="U395:U397"/>
    <mergeCell ref="D394:D398"/>
    <mergeCell ref="E394:E398"/>
    <mergeCell ref="F394:F398"/>
    <mergeCell ref="G394:G398"/>
    <mergeCell ref="H394:H398"/>
    <mergeCell ref="I394:I398"/>
    <mergeCell ref="J394:J398"/>
    <mergeCell ref="K394:K398"/>
    <mergeCell ref="L394:L398"/>
    <mergeCell ref="BP395:BP397"/>
    <mergeCell ref="BQ395:BQ397"/>
    <mergeCell ref="BR395:BR397"/>
    <mergeCell ref="BT395:BT397"/>
    <mergeCell ref="BU395:BU397"/>
    <mergeCell ref="BV395:BV397"/>
    <mergeCell ref="BW395:BW397"/>
    <mergeCell ref="BX395:BX397"/>
    <mergeCell ref="P398:Q398"/>
    <mergeCell ref="V395:V397"/>
    <mergeCell ref="W395:W397"/>
    <mergeCell ref="X395:X397"/>
    <mergeCell ref="Y395:Y397"/>
    <mergeCell ref="Z395:Z397"/>
    <mergeCell ref="AA395:AA397"/>
    <mergeCell ref="AB395:AB397"/>
    <mergeCell ref="AC395:AC397"/>
    <mergeCell ref="AD395:AD397"/>
    <mergeCell ref="M399:M403"/>
    <mergeCell ref="N400:N402"/>
    <mergeCell ref="O400:O402"/>
    <mergeCell ref="P400:P402"/>
    <mergeCell ref="Q400:Q402"/>
    <mergeCell ref="R400:R402"/>
    <mergeCell ref="S400:S402"/>
    <mergeCell ref="T400:T402"/>
    <mergeCell ref="U400:U402"/>
    <mergeCell ref="D399:D403"/>
    <mergeCell ref="E399:E403"/>
    <mergeCell ref="F399:F403"/>
    <mergeCell ref="G399:G403"/>
    <mergeCell ref="H399:H403"/>
    <mergeCell ref="I399:I403"/>
    <mergeCell ref="J399:J403"/>
    <mergeCell ref="K399:K403"/>
    <mergeCell ref="L399:L403"/>
    <mergeCell ref="BP400:BP402"/>
    <mergeCell ref="BQ400:BQ402"/>
    <mergeCell ref="BR400:BR402"/>
    <mergeCell ref="BT400:BT402"/>
    <mergeCell ref="BU400:BU402"/>
    <mergeCell ref="BV400:BV402"/>
    <mergeCell ref="BW400:BW402"/>
    <mergeCell ref="BX400:BX402"/>
    <mergeCell ref="P403:Q403"/>
    <mergeCell ref="V400:V402"/>
    <mergeCell ref="W400:W402"/>
    <mergeCell ref="X400:X402"/>
    <mergeCell ref="Y400:Y402"/>
    <mergeCell ref="Z400:Z402"/>
    <mergeCell ref="AA400:AA402"/>
    <mergeCell ref="AB400:AB402"/>
    <mergeCell ref="AC400:AC402"/>
    <mergeCell ref="AD400:AD402"/>
    <mergeCell ref="M404:M408"/>
    <mergeCell ref="N405:N407"/>
    <mergeCell ref="O405:O407"/>
    <mergeCell ref="P405:P407"/>
    <mergeCell ref="Q405:Q407"/>
    <mergeCell ref="R405:R407"/>
    <mergeCell ref="S405:S407"/>
    <mergeCell ref="T405:T407"/>
    <mergeCell ref="U405:U407"/>
    <mergeCell ref="D404:D408"/>
    <mergeCell ref="E404:E408"/>
    <mergeCell ref="F404:F408"/>
    <mergeCell ref="G404:G408"/>
    <mergeCell ref="H404:H408"/>
    <mergeCell ref="I404:I408"/>
    <mergeCell ref="J404:J408"/>
    <mergeCell ref="K404:K408"/>
    <mergeCell ref="L404:L408"/>
    <mergeCell ref="BP405:BP407"/>
    <mergeCell ref="BQ405:BQ407"/>
    <mergeCell ref="BR405:BR407"/>
    <mergeCell ref="BT405:BT407"/>
    <mergeCell ref="BU405:BU407"/>
    <mergeCell ref="BV405:BV407"/>
    <mergeCell ref="BW405:BW407"/>
    <mergeCell ref="BX405:BX407"/>
    <mergeCell ref="P408:Q408"/>
    <mergeCell ref="V405:V407"/>
    <mergeCell ref="W405:W407"/>
    <mergeCell ref="X405:X407"/>
    <mergeCell ref="Y405:Y407"/>
    <mergeCell ref="Z405:Z407"/>
    <mergeCell ref="AA405:AA407"/>
    <mergeCell ref="AB405:AB407"/>
    <mergeCell ref="AC405:AC407"/>
    <mergeCell ref="AD405:AD407"/>
    <mergeCell ref="M409:M413"/>
    <mergeCell ref="N410:N412"/>
    <mergeCell ref="O410:O412"/>
    <mergeCell ref="P410:P412"/>
    <mergeCell ref="Q410:Q412"/>
    <mergeCell ref="R410:R412"/>
    <mergeCell ref="S410:S412"/>
    <mergeCell ref="T410:T412"/>
    <mergeCell ref="U410:U412"/>
    <mergeCell ref="D409:D413"/>
    <mergeCell ref="E409:E413"/>
    <mergeCell ref="F409:F413"/>
    <mergeCell ref="G409:G413"/>
    <mergeCell ref="H409:H413"/>
    <mergeCell ref="I409:I413"/>
    <mergeCell ref="J409:J413"/>
    <mergeCell ref="K409:K413"/>
    <mergeCell ref="L409:L413"/>
    <mergeCell ref="BP410:BP412"/>
    <mergeCell ref="BQ410:BQ412"/>
    <mergeCell ref="BR410:BR412"/>
    <mergeCell ref="BT410:BT412"/>
    <mergeCell ref="BU410:BU412"/>
    <mergeCell ref="BV410:BV412"/>
    <mergeCell ref="BW410:BW412"/>
    <mergeCell ref="BX410:BX412"/>
    <mergeCell ref="P413:Q413"/>
    <mergeCell ref="V410:V412"/>
    <mergeCell ref="W410:W412"/>
    <mergeCell ref="X410:X412"/>
    <mergeCell ref="Y410:Y412"/>
    <mergeCell ref="Z410:Z412"/>
    <mergeCell ref="AA410:AA412"/>
    <mergeCell ref="AB410:AB412"/>
    <mergeCell ref="AC410:AC412"/>
    <mergeCell ref="AD410:AD412"/>
    <mergeCell ref="M414:M418"/>
    <mergeCell ref="N415:N417"/>
    <mergeCell ref="O415:O417"/>
    <mergeCell ref="P415:P417"/>
    <mergeCell ref="Q415:Q417"/>
    <mergeCell ref="R415:R417"/>
    <mergeCell ref="S415:S417"/>
    <mergeCell ref="T415:T417"/>
    <mergeCell ref="U415:U417"/>
    <mergeCell ref="D414:D418"/>
    <mergeCell ref="E414:E418"/>
    <mergeCell ref="F414:F418"/>
    <mergeCell ref="G414:G418"/>
    <mergeCell ref="H414:H418"/>
    <mergeCell ref="I414:I418"/>
    <mergeCell ref="J414:J418"/>
    <mergeCell ref="K414:K418"/>
    <mergeCell ref="L414:L418"/>
    <mergeCell ref="BP415:BP417"/>
    <mergeCell ref="BQ415:BQ417"/>
    <mergeCell ref="BR415:BR417"/>
    <mergeCell ref="BT415:BT417"/>
    <mergeCell ref="BU415:BU417"/>
    <mergeCell ref="BV415:BV417"/>
    <mergeCell ref="BW415:BW417"/>
    <mergeCell ref="BX415:BX417"/>
    <mergeCell ref="P418:Q418"/>
    <mergeCell ref="V415:V417"/>
    <mergeCell ref="W415:W417"/>
    <mergeCell ref="X415:X417"/>
    <mergeCell ref="Y415:Y417"/>
    <mergeCell ref="Z415:Z417"/>
    <mergeCell ref="AA415:AA417"/>
    <mergeCell ref="AB415:AB417"/>
    <mergeCell ref="AC415:AC417"/>
    <mergeCell ref="AD415:AD417"/>
    <mergeCell ref="M419:M423"/>
    <mergeCell ref="N420:N422"/>
    <mergeCell ref="O420:O422"/>
    <mergeCell ref="P420:P422"/>
    <mergeCell ref="Q420:Q422"/>
    <mergeCell ref="R420:R422"/>
    <mergeCell ref="S420:S422"/>
    <mergeCell ref="T420:T422"/>
    <mergeCell ref="U420:U422"/>
    <mergeCell ref="D419:D423"/>
    <mergeCell ref="E419:E423"/>
    <mergeCell ref="F419:F423"/>
    <mergeCell ref="G419:G423"/>
    <mergeCell ref="H419:H423"/>
    <mergeCell ref="I419:I423"/>
    <mergeCell ref="J419:J423"/>
    <mergeCell ref="K419:K423"/>
    <mergeCell ref="L419:L423"/>
    <mergeCell ref="BP420:BP422"/>
    <mergeCell ref="BQ420:BQ422"/>
    <mergeCell ref="BR420:BR422"/>
    <mergeCell ref="BT420:BT422"/>
    <mergeCell ref="BU420:BU422"/>
    <mergeCell ref="BV420:BV422"/>
    <mergeCell ref="BW420:BW422"/>
    <mergeCell ref="BX420:BX422"/>
    <mergeCell ref="P423:Q423"/>
    <mergeCell ref="V420:V422"/>
    <mergeCell ref="W420:W422"/>
    <mergeCell ref="X420:X422"/>
    <mergeCell ref="Y420:Y422"/>
    <mergeCell ref="Z420:Z422"/>
    <mergeCell ref="AA420:AA422"/>
    <mergeCell ref="AB420:AB422"/>
    <mergeCell ref="AC420:AC422"/>
    <mergeCell ref="AD420:AD422"/>
    <mergeCell ref="M424:M428"/>
    <mergeCell ref="N425:N427"/>
    <mergeCell ref="O425:O427"/>
    <mergeCell ref="P425:P427"/>
    <mergeCell ref="Q425:Q427"/>
    <mergeCell ref="R425:R427"/>
    <mergeCell ref="S425:S427"/>
    <mergeCell ref="T425:T427"/>
    <mergeCell ref="U425:U427"/>
    <mergeCell ref="D424:D428"/>
    <mergeCell ref="E424:E428"/>
    <mergeCell ref="F424:F428"/>
    <mergeCell ref="G424:G428"/>
    <mergeCell ref="H424:H428"/>
    <mergeCell ref="I424:I428"/>
    <mergeCell ref="J424:J428"/>
    <mergeCell ref="K424:K428"/>
    <mergeCell ref="L424:L428"/>
    <mergeCell ref="BP425:BP427"/>
    <mergeCell ref="BQ425:BQ427"/>
    <mergeCell ref="BR425:BR427"/>
    <mergeCell ref="BT425:BT427"/>
    <mergeCell ref="BU425:BU427"/>
    <mergeCell ref="BV425:BV427"/>
    <mergeCell ref="BW425:BW427"/>
    <mergeCell ref="BX425:BX427"/>
    <mergeCell ref="P428:Q428"/>
    <mergeCell ref="V425:V427"/>
    <mergeCell ref="W425:W427"/>
    <mergeCell ref="X425:X427"/>
    <mergeCell ref="Y425:Y427"/>
    <mergeCell ref="Z425:Z427"/>
    <mergeCell ref="AA425:AA427"/>
    <mergeCell ref="AB425:AB427"/>
    <mergeCell ref="AC425:AC427"/>
    <mergeCell ref="AD425:AD427"/>
    <mergeCell ref="M429:M433"/>
    <mergeCell ref="N430:N432"/>
    <mergeCell ref="O430:O432"/>
    <mergeCell ref="P430:P432"/>
    <mergeCell ref="Q430:Q432"/>
    <mergeCell ref="R430:R432"/>
    <mergeCell ref="S430:S432"/>
    <mergeCell ref="T430:T432"/>
    <mergeCell ref="U430:U432"/>
    <mergeCell ref="D429:D433"/>
    <mergeCell ref="E429:E433"/>
    <mergeCell ref="F429:F433"/>
    <mergeCell ref="G429:G433"/>
    <mergeCell ref="H429:H433"/>
    <mergeCell ref="I429:I433"/>
    <mergeCell ref="J429:J433"/>
    <mergeCell ref="K429:K433"/>
    <mergeCell ref="L429:L433"/>
    <mergeCell ref="BP430:BP432"/>
    <mergeCell ref="BQ430:BQ432"/>
    <mergeCell ref="BR430:BR432"/>
    <mergeCell ref="BT430:BT432"/>
    <mergeCell ref="BU430:BU432"/>
    <mergeCell ref="BV430:BV432"/>
    <mergeCell ref="BW430:BW432"/>
    <mergeCell ref="BX430:BX432"/>
    <mergeCell ref="P433:Q433"/>
    <mergeCell ref="V430:V432"/>
    <mergeCell ref="W430:W432"/>
    <mergeCell ref="X430:X432"/>
    <mergeCell ref="Y430:Y432"/>
    <mergeCell ref="Z430:Z432"/>
    <mergeCell ref="AA430:AA432"/>
    <mergeCell ref="AB430:AB432"/>
    <mergeCell ref="AC430:AC432"/>
    <mergeCell ref="AD430:AD432"/>
    <mergeCell ref="M434:M438"/>
    <mergeCell ref="N435:N437"/>
    <mergeCell ref="O435:O437"/>
    <mergeCell ref="P435:P437"/>
    <mergeCell ref="Q435:Q437"/>
    <mergeCell ref="R435:R437"/>
    <mergeCell ref="S435:S437"/>
    <mergeCell ref="T435:T437"/>
    <mergeCell ref="U435:U437"/>
    <mergeCell ref="D434:D438"/>
    <mergeCell ref="E434:E438"/>
    <mergeCell ref="F434:F438"/>
    <mergeCell ref="G434:G438"/>
    <mergeCell ref="H434:H438"/>
    <mergeCell ref="I434:I438"/>
    <mergeCell ref="J434:J438"/>
    <mergeCell ref="K434:K438"/>
    <mergeCell ref="L434:L438"/>
    <mergeCell ref="BP435:BP437"/>
    <mergeCell ref="BQ435:BQ437"/>
    <mergeCell ref="BR435:BR437"/>
    <mergeCell ref="BT435:BT437"/>
    <mergeCell ref="BU435:BU437"/>
    <mergeCell ref="BV435:BV437"/>
    <mergeCell ref="BW435:BW437"/>
    <mergeCell ref="BX435:BX437"/>
    <mergeCell ref="P438:Q438"/>
    <mergeCell ref="V435:V437"/>
    <mergeCell ref="W435:W437"/>
    <mergeCell ref="X435:X437"/>
    <mergeCell ref="Y435:Y437"/>
    <mergeCell ref="Z435:Z437"/>
    <mergeCell ref="AA435:AA437"/>
    <mergeCell ref="AB435:AB437"/>
    <mergeCell ref="AC435:AC437"/>
    <mergeCell ref="AD435:AD437"/>
    <mergeCell ref="M467:M471"/>
    <mergeCell ref="N468:N470"/>
    <mergeCell ref="O468:O470"/>
    <mergeCell ref="P468:P470"/>
    <mergeCell ref="Q468:Q470"/>
    <mergeCell ref="R468:R470"/>
    <mergeCell ref="S468:S470"/>
    <mergeCell ref="T468:T470"/>
    <mergeCell ref="U468:U470"/>
    <mergeCell ref="D467:D471"/>
    <mergeCell ref="E467:E471"/>
    <mergeCell ref="F467:F471"/>
    <mergeCell ref="G467:G471"/>
    <mergeCell ref="H467:H471"/>
    <mergeCell ref="I467:I471"/>
    <mergeCell ref="J467:J471"/>
    <mergeCell ref="K467:K471"/>
    <mergeCell ref="L467:L471"/>
    <mergeCell ref="BP468:BP470"/>
    <mergeCell ref="BQ468:BQ470"/>
    <mergeCell ref="BR468:BR470"/>
    <mergeCell ref="BT468:BT470"/>
    <mergeCell ref="BU468:BU470"/>
    <mergeCell ref="BV468:BV470"/>
    <mergeCell ref="BW468:BW470"/>
    <mergeCell ref="BX468:BX470"/>
    <mergeCell ref="P471:Q471"/>
    <mergeCell ref="V468:V470"/>
    <mergeCell ref="W468:W470"/>
    <mergeCell ref="X468:X470"/>
    <mergeCell ref="Y468:Y470"/>
    <mergeCell ref="Z468:Z470"/>
    <mergeCell ref="AA468:AA470"/>
    <mergeCell ref="AB468:AB470"/>
    <mergeCell ref="AC468:AC470"/>
    <mergeCell ref="AD468:AD470"/>
    <mergeCell ref="M472:M476"/>
    <mergeCell ref="N473:N475"/>
    <mergeCell ref="O473:O475"/>
    <mergeCell ref="P473:P475"/>
    <mergeCell ref="Q473:Q475"/>
    <mergeCell ref="R473:R475"/>
    <mergeCell ref="S473:S475"/>
    <mergeCell ref="T473:T475"/>
    <mergeCell ref="U473:U475"/>
    <mergeCell ref="D472:D476"/>
    <mergeCell ref="E472:E476"/>
    <mergeCell ref="F472:F476"/>
    <mergeCell ref="G472:G476"/>
    <mergeCell ref="H472:H476"/>
    <mergeCell ref="I472:I476"/>
    <mergeCell ref="J472:J476"/>
    <mergeCell ref="K472:K476"/>
    <mergeCell ref="L472:L476"/>
    <mergeCell ref="BP473:BP475"/>
    <mergeCell ref="BQ473:BQ475"/>
    <mergeCell ref="BR473:BR475"/>
    <mergeCell ref="BT473:BT475"/>
    <mergeCell ref="BU473:BU475"/>
    <mergeCell ref="BV473:BV475"/>
    <mergeCell ref="BW473:BW475"/>
    <mergeCell ref="BX473:BX475"/>
    <mergeCell ref="P476:Q476"/>
    <mergeCell ref="V473:V475"/>
    <mergeCell ref="W473:W475"/>
    <mergeCell ref="X473:X475"/>
    <mergeCell ref="Y473:Y475"/>
    <mergeCell ref="Z473:Z475"/>
    <mergeCell ref="AA473:AA475"/>
    <mergeCell ref="AB473:AB475"/>
    <mergeCell ref="AC473:AC475"/>
    <mergeCell ref="AD473:AD475"/>
    <mergeCell ref="M477:M481"/>
    <mergeCell ref="N478:N480"/>
    <mergeCell ref="O478:O480"/>
    <mergeCell ref="P478:P480"/>
    <mergeCell ref="Q478:Q480"/>
    <mergeCell ref="R478:R480"/>
    <mergeCell ref="S478:S480"/>
    <mergeCell ref="T478:T480"/>
    <mergeCell ref="U478:U480"/>
    <mergeCell ref="D477:D481"/>
    <mergeCell ref="E477:E481"/>
    <mergeCell ref="F477:F481"/>
    <mergeCell ref="G477:G481"/>
    <mergeCell ref="H477:H481"/>
    <mergeCell ref="I477:I481"/>
    <mergeCell ref="J477:J481"/>
    <mergeCell ref="K477:K481"/>
    <mergeCell ref="L477:L481"/>
    <mergeCell ref="BP478:BP480"/>
    <mergeCell ref="BQ478:BQ480"/>
    <mergeCell ref="BR478:BR480"/>
    <mergeCell ref="BT478:BT480"/>
    <mergeCell ref="BU478:BU480"/>
    <mergeCell ref="BV478:BV480"/>
    <mergeCell ref="BW478:BW480"/>
    <mergeCell ref="BX478:BX480"/>
    <mergeCell ref="P481:Q481"/>
    <mergeCell ref="V478:V480"/>
    <mergeCell ref="W478:W480"/>
    <mergeCell ref="X478:X480"/>
    <mergeCell ref="Y478:Y480"/>
    <mergeCell ref="Z478:Z480"/>
    <mergeCell ref="AA478:AA480"/>
    <mergeCell ref="AB478:AB480"/>
    <mergeCell ref="AC478:AC480"/>
    <mergeCell ref="AD478:AD480"/>
    <mergeCell ref="BX483:BX485"/>
    <mergeCell ref="P486:Q486"/>
    <mergeCell ref="V483:V485"/>
    <mergeCell ref="W483:W485"/>
    <mergeCell ref="X483:X485"/>
    <mergeCell ref="Y483:Y485"/>
    <mergeCell ref="Z483:Z485"/>
    <mergeCell ref="AA483:AA485"/>
    <mergeCell ref="AB483:AB485"/>
    <mergeCell ref="AC483:AC485"/>
    <mergeCell ref="AD483:AD485"/>
    <mergeCell ref="M482:M486"/>
    <mergeCell ref="N483:N485"/>
    <mergeCell ref="O483:O485"/>
    <mergeCell ref="P483:P485"/>
    <mergeCell ref="Q483:Q485"/>
    <mergeCell ref="R483:R485"/>
    <mergeCell ref="S483:S485"/>
    <mergeCell ref="T483:T485"/>
    <mergeCell ref="U483:U485"/>
    <mergeCell ref="R488:R490"/>
    <mergeCell ref="S488:S490"/>
    <mergeCell ref="T488:T490"/>
    <mergeCell ref="U488:U490"/>
    <mergeCell ref="D487:D491"/>
    <mergeCell ref="E487:E491"/>
    <mergeCell ref="F487:F491"/>
    <mergeCell ref="G487:G491"/>
    <mergeCell ref="H487:H491"/>
    <mergeCell ref="I487:I491"/>
    <mergeCell ref="J487:J491"/>
    <mergeCell ref="K487:K491"/>
    <mergeCell ref="L487:L491"/>
    <mergeCell ref="BP483:BP485"/>
    <mergeCell ref="BQ483:BQ485"/>
    <mergeCell ref="BR483:BR485"/>
    <mergeCell ref="BT483:BT485"/>
    <mergeCell ref="D482:D486"/>
    <mergeCell ref="E482:E486"/>
    <mergeCell ref="F482:F486"/>
    <mergeCell ref="G482:G486"/>
    <mergeCell ref="H482:H486"/>
    <mergeCell ref="I482:I486"/>
    <mergeCell ref="J482:J486"/>
    <mergeCell ref="K482:K486"/>
    <mergeCell ref="L482:L486"/>
    <mergeCell ref="R493:R497"/>
    <mergeCell ref="S493:S497"/>
    <mergeCell ref="T493:T497"/>
    <mergeCell ref="U493:U497"/>
    <mergeCell ref="D492:D498"/>
    <mergeCell ref="E492:E498"/>
    <mergeCell ref="F492:F498"/>
    <mergeCell ref="G492:G498"/>
    <mergeCell ref="H492:H498"/>
    <mergeCell ref="I492:I498"/>
    <mergeCell ref="J492:J498"/>
    <mergeCell ref="K492:K498"/>
    <mergeCell ref="L492:L498"/>
    <mergeCell ref="BP488:BP490"/>
    <mergeCell ref="BQ488:BQ490"/>
    <mergeCell ref="BR488:BR490"/>
    <mergeCell ref="BT488:BT490"/>
    <mergeCell ref="P491:Q491"/>
    <mergeCell ref="V488:V490"/>
    <mergeCell ref="W488:W490"/>
    <mergeCell ref="X488:X490"/>
    <mergeCell ref="Y488:Y490"/>
    <mergeCell ref="Z488:Z490"/>
    <mergeCell ref="AA488:AA490"/>
    <mergeCell ref="AB488:AB490"/>
    <mergeCell ref="AC488:AC490"/>
    <mergeCell ref="AD488:AD490"/>
    <mergeCell ref="M487:M491"/>
    <mergeCell ref="N488:N490"/>
    <mergeCell ref="O488:O490"/>
    <mergeCell ref="P488:P490"/>
    <mergeCell ref="Q488:Q490"/>
    <mergeCell ref="R500:R503"/>
    <mergeCell ref="S500:S503"/>
    <mergeCell ref="T500:T503"/>
    <mergeCell ref="U500:U503"/>
    <mergeCell ref="D499:D504"/>
    <mergeCell ref="E499:E504"/>
    <mergeCell ref="F499:F504"/>
    <mergeCell ref="G499:G504"/>
    <mergeCell ref="H499:H504"/>
    <mergeCell ref="I499:I504"/>
    <mergeCell ref="J499:J504"/>
    <mergeCell ref="K499:K504"/>
    <mergeCell ref="L499:L504"/>
    <mergeCell ref="BP493:BP497"/>
    <mergeCell ref="BQ493:BQ497"/>
    <mergeCell ref="BR493:BR497"/>
    <mergeCell ref="BT493:BT497"/>
    <mergeCell ref="P498:Q498"/>
    <mergeCell ref="V493:V497"/>
    <mergeCell ref="W493:W497"/>
    <mergeCell ref="X493:X497"/>
    <mergeCell ref="Y493:Y497"/>
    <mergeCell ref="Z493:Z497"/>
    <mergeCell ref="AA493:AA497"/>
    <mergeCell ref="AB493:AB497"/>
    <mergeCell ref="AC493:AC497"/>
    <mergeCell ref="AD493:AD497"/>
    <mergeCell ref="M492:M498"/>
    <mergeCell ref="N493:N497"/>
    <mergeCell ref="O493:O497"/>
    <mergeCell ref="P493:P497"/>
    <mergeCell ref="Q493:Q497"/>
    <mergeCell ref="R506:R508"/>
    <mergeCell ref="S506:S508"/>
    <mergeCell ref="T506:T508"/>
    <mergeCell ref="U506:U508"/>
    <mergeCell ref="D505:D509"/>
    <mergeCell ref="E505:E509"/>
    <mergeCell ref="F505:F509"/>
    <mergeCell ref="G505:G509"/>
    <mergeCell ref="H505:H509"/>
    <mergeCell ref="I505:I509"/>
    <mergeCell ref="J505:J509"/>
    <mergeCell ref="K505:K509"/>
    <mergeCell ref="L505:L509"/>
    <mergeCell ref="BP500:BP503"/>
    <mergeCell ref="BQ500:BQ503"/>
    <mergeCell ref="BR500:BR503"/>
    <mergeCell ref="BT500:BT503"/>
    <mergeCell ref="P504:Q504"/>
    <mergeCell ref="V500:V503"/>
    <mergeCell ref="W500:W503"/>
    <mergeCell ref="X500:X503"/>
    <mergeCell ref="Y500:Y503"/>
    <mergeCell ref="Z500:Z503"/>
    <mergeCell ref="AA500:AA503"/>
    <mergeCell ref="AB500:AB503"/>
    <mergeCell ref="AC500:AC503"/>
    <mergeCell ref="AD500:AD503"/>
    <mergeCell ref="M499:M504"/>
    <mergeCell ref="N500:N503"/>
    <mergeCell ref="O500:O503"/>
    <mergeCell ref="P500:P503"/>
    <mergeCell ref="Q500:Q503"/>
    <mergeCell ref="D510:D515"/>
    <mergeCell ref="E510:E515"/>
    <mergeCell ref="F510:F515"/>
    <mergeCell ref="G510:G515"/>
    <mergeCell ref="H510:H515"/>
    <mergeCell ref="I510:I515"/>
    <mergeCell ref="J510:J515"/>
    <mergeCell ref="K510:K515"/>
    <mergeCell ref="L510:L515"/>
    <mergeCell ref="BP506:BP508"/>
    <mergeCell ref="BQ506:BQ508"/>
    <mergeCell ref="BR506:BR508"/>
    <mergeCell ref="BT506:BT508"/>
    <mergeCell ref="BU506:BU508"/>
    <mergeCell ref="BV506:BV508"/>
    <mergeCell ref="BW506:BW508"/>
    <mergeCell ref="BX506:BX508"/>
    <mergeCell ref="P509:Q509"/>
    <mergeCell ref="V506:V508"/>
    <mergeCell ref="W506:W508"/>
    <mergeCell ref="X506:X508"/>
    <mergeCell ref="Y506:Y508"/>
    <mergeCell ref="Z506:Z508"/>
    <mergeCell ref="AA506:AA508"/>
    <mergeCell ref="AB506:AB508"/>
    <mergeCell ref="AC506:AC508"/>
    <mergeCell ref="AD506:AD508"/>
    <mergeCell ref="M505:M509"/>
    <mergeCell ref="N506:N508"/>
    <mergeCell ref="O506:O508"/>
    <mergeCell ref="P506:P508"/>
    <mergeCell ref="Q506:Q508"/>
    <mergeCell ref="P515:Q515"/>
    <mergeCell ref="V511:V514"/>
    <mergeCell ref="W511:W514"/>
    <mergeCell ref="X511:X514"/>
    <mergeCell ref="Y511:Y514"/>
    <mergeCell ref="Z511:Z514"/>
    <mergeCell ref="AA511:AA514"/>
    <mergeCell ref="AB511:AB514"/>
    <mergeCell ref="AC511:AC514"/>
    <mergeCell ref="AD511:AD514"/>
    <mergeCell ref="M510:M515"/>
    <mergeCell ref="N511:N514"/>
    <mergeCell ref="O511:O514"/>
    <mergeCell ref="P511:P514"/>
    <mergeCell ref="Q511:Q514"/>
    <mergeCell ref="R511:R514"/>
    <mergeCell ref="S511:S514"/>
    <mergeCell ref="T511:T514"/>
    <mergeCell ref="U511:U514"/>
    <mergeCell ref="U440:U442"/>
    <mergeCell ref="V440:V442"/>
    <mergeCell ref="W440:W442"/>
    <mergeCell ref="X440:X442"/>
    <mergeCell ref="Y440:Y442"/>
    <mergeCell ref="Z440:Z442"/>
    <mergeCell ref="AA440:AA442"/>
    <mergeCell ref="AB440:AB442"/>
    <mergeCell ref="AC440:AC442"/>
    <mergeCell ref="BP511:BP514"/>
    <mergeCell ref="BQ511:BQ514"/>
    <mergeCell ref="BR511:BR514"/>
    <mergeCell ref="BT511:BT514"/>
    <mergeCell ref="BU511:BU514"/>
    <mergeCell ref="BV511:BV514"/>
    <mergeCell ref="BW511:BW514"/>
    <mergeCell ref="BX511:BX514"/>
    <mergeCell ref="BU500:BU503"/>
    <mergeCell ref="BV500:BV503"/>
    <mergeCell ref="BW500:BW503"/>
    <mergeCell ref="BX500:BX503"/>
    <mergeCell ref="BU493:BU497"/>
    <mergeCell ref="BV493:BV497"/>
    <mergeCell ref="BW493:BW497"/>
    <mergeCell ref="BX493:BX497"/>
    <mergeCell ref="BU488:BU490"/>
    <mergeCell ref="BV488:BV490"/>
    <mergeCell ref="BW488:BW490"/>
    <mergeCell ref="BX488:BX490"/>
    <mergeCell ref="BU483:BU485"/>
    <mergeCell ref="BV483:BV485"/>
    <mergeCell ref="BW483:BW485"/>
    <mergeCell ref="D439:D443"/>
    <mergeCell ref="E439:E443"/>
    <mergeCell ref="F439:F443"/>
    <mergeCell ref="G439:G443"/>
    <mergeCell ref="H439:H443"/>
    <mergeCell ref="I439:I443"/>
    <mergeCell ref="J439:J443"/>
    <mergeCell ref="K439:K443"/>
    <mergeCell ref="L439:L443"/>
    <mergeCell ref="M439:M443"/>
    <mergeCell ref="N440:N442"/>
    <mergeCell ref="O440:O442"/>
    <mergeCell ref="P440:P442"/>
    <mergeCell ref="Q440:Q442"/>
    <mergeCell ref="R440:R442"/>
    <mergeCell ref="S440:S442"/>
    <mergeCell ref="T440:T442"/>
    <mergeCell ref="BP440:BP442"/>
    <mergeCell ref="BQ440:BQ442"/>
    <mergeCell ref="BR440:BR442"/>
    <mergeCell ref="BT440:BT442"/>
    <mergeCell ref="BU440:BU442"/>
    <mergeCell ref="BV440:BV442"/>
    <mergeCell ref="BW440:BW442"/>
    <mergeCell ref="BX440:BX442"/>
    <mergeCell ref="P443:Q443"/>
    <mergeCell ref="D194:D198"/>
    <mergeCell ref="E194:E198"/>
    <mergeCell ref="F194:F198"/>
    <mergeCell ref="G194:G198"/>
    <mergeCell ref="H194:H198"/>
    <mergeCell ref="I194:I198"/>
    <mergeCell ref="J194:J198"/>
    <mergeCell ref="K194:K198"/>
    <mergeCell ref="L194:L198"/>
    <mergeCell ref="M194:M198"/>
    <mergeCell ref="N195:N197"/>
    <mergeCell ref="O195:O197"/>
    <mergeCell ref="P195:P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BP195:BP197"/>
    <mergeCell ref="BQ195:BQ197"/>
    <mergeCell ref="BR195:BR197"/>
    <mergeCell ref="BT195:BT197"/>
    <mergeCell ref="BU195:BU197"/>
    <mergeCell ref="BV195:BV197"/>
    <mergeCell ref="BW195:BW197"/>
    <mergeCell ref="BX195:BX197"/>
    <mergeCell ref="P198:Q198"/>
    <mergeCell ref="D199:D205"/>
    <mergeCell ref="E199:E205"/>
    <mergeCell ref="F199:F205"/>
    <mergeCell ref="G199:G205"/>
    <mergeCell ref="H199:H205"/>
    <mergeCell ref="I199:I205"/>
    <mergeCell ref="J199:J205"/>
    <mergeCell ref="K199:K205"/>
    <mergeCell ref="L199:L205"/>
    <mergeCell ref="M199:M205"/>
    <mergeCell ref="N200:N204"/>
    <mergeCell ref="O200:O204"/>
    <mergeCell ref="P200:P204"/>
    <mergeCell ref="Q200:Q204"/>
    <mergeCell ref="R200:R204"/>
    <mergeCell ref="S200:S204"/>
    <mergeCell ref="T200:T204"/>
    <mergeCell ref="U200:U204"/>
    <mergeCell ref="V200:V204"/>
    <mergeCell ref="W200:W204"/>
    <mergeCell ref="X200:X204"/>
    <mergeCell ref="Y200:Y204"/>
    <mergeCell ref="Z200:Z204"/>
    <mergeCell ref="AA200:AA204"/>
    <mergeCell ref="AB200:AB204"/>
    <mergeCell ref="AC200:AC204"/>
    <mergeCell ref="AD200:AD204"/>
    <mergeCell ref="BP200:BP204"/>
    <mergeCell ref="BQ200:BQ204"/>
    <mergeCell ref="BR200:BR204"/>
    <mergeCell ref="BT200:BT204"/>
    <mergeCell ref="BU200:BU204"/>
    <mergeCell ref="BV200:BV204"/>
    <mergeCell ref="BW200:BW204"/>
    <mergeCell ref="BX200:BX204"/>
    <mergeCell ref="P205:Q205"/>
    <mergeCell ref="D444:D448"/>
    <mergeCell ref="E444:E448"/>
    <mergeCell ref="F444:F448"/>
    <mergeCell ref="G444:G448"/>
    <mergeCell ref="H444:H448"/>
    <mergeCell ref="I444:I448"/>
    <mergeCell ref="J444:J448"/>
    <mergeCell ref="K444:K448"/>
    <mergeCell ref="L444:L448"/>
    <mergeCell ref="M444:M448"/>
    <mergeCell ref="N445:N447"/>
    <mergeCell ref="O445:O447"/>
    <mergeCell ref="P445:P447"/>
    <mergeCell ref="Q445:Q447"/>
    <mergeCell ref="R445:R447"/>
    <mergeCell ref="S445:S447"/>
    <mergeCell ref="T445:T447"/>
    <mergeCell ref="BP445:BP447"/>
    <mergeCell ref="BQ445:BQ447"/>
    <mergeCell ref="BR445:BR447"/>
    <mergeCell ref="BT445:BT447"/>
    <mergeCell ref="BU445:BU447"/>
    <mergeCell ref="BV445:BV447"/>
    <mergeCell ref="BW445:BW447"/>
    <mergeCell ref="BX445:BX447"/>
    <mergeCell ref="P448:Q448"/>
    <mergeCell ref="D206:D210"/>
    <mergeCell ref="E206:E210"/>
    <mergeCell ref="F206:F210"/>
    <mergeCell ref="G206:G210"/>
    <mergeCell ref="H206:H210"/>
    <mergeCell ref="I206:I210"/>
    <mergeCell ref="J206:J210"/>
    <mergeCell ref="K206:K210"/>
    <mergeCell ref="L206:L210"/>
    <mergeCell ref="M206:M210"/>
    <mergeCell ref="N207:N209"/>
    <mergeCell ref="O207:O209"/>
    <mergeCell ref="P207:P209"/>
    <mergeCell ref="Q207:Q209"/>
    <mergeCell ref="R207:R209"/>
    <mergeCell ref="S207:S209"/>
    <mergeCell ref="T207:T209"/>
    <mergeCell ref="U207:U209"/>
    <mergeCell ref="V207:V209"/>
    <mergeCell ref="W207:W209"/>
    <mergeCell ref="X207:X209"/>
    <mergeCell ref="Y207:Y209"/>
    <mergeCell ref="Z207:Z209"/>
    <mergeCell ref="AA207:AA209"/>
    <mergeCell ref="AB207:AB209"/>
    <mergeCell ref="AC207:AC209"/>
    <mergeCell ref="AD207:AD209"/>
    <mergeCell ref="BP207:BP209"/>
    <mergeCell ref="BQ207:BQ209"/>
    <mergeCell ref="BR207:BR209"/>
    <mergeCell ref="BT207:BT209"/>
    <mergeCell ref="BU207:BU209"/>
    <mergeCell ref="BV207:BV209"/>
    <mergeCell ref="BW207:BW209"/>
    <mergeCell ref="BX207:BX209"/>
    <mergeCell ref="P210:Q210"/>
    <mergeCell ref="D211:D215"/>
    <mergeCell ref="E211:E215"/>
    <mergeCell ref="F211:F215"/>
    <mergeCell ref="G211:G215"/>
    <mergeCell ref="H211:H215"/>
    <mergeCell ref="I211:I215"/>
    <mergeCell ref="J211:J215"/>
    <mergeCell ref="K211:K215"/>
    <mergeCell ref="L211:L215"/>
    <mergeCell ref="M211:M215"/>
    <mergeCell ref="N212:N214"/>
    <mergeCell ref="O212:O214"/>
    <mergeCell ref="P212:P214"/>
    <mergeCell ref="Q212:Q214"/>
    <mergeCell ref="R212:R214"/>
    <mergeCell ref="S212:S214"/>
    <mergeCell ref="T212:T214"/>
    <mergeCell ref="U212:U214"/>
    <mergeCell ref="V212:V214"/>
    <mergeCell ref="W212:W214"/>
    <mergeCell ref="X212:X214"/>
    <mergeCell ref="Y212:Y214"/>
    <mergeCell ref="Z212:Z214"/>
    <mergeCell ref="AA212:AA214"/>
    <mergeCell ref="AB212:AB214"/>
    <mergeCell ref="AC212:AC214"/>
    <mergeCell ref="AD212:AD214"/>
    <mergeCell ref="BP212:BP214"/>
    <mergeCell ref="BQ212:BQ214"/>
    <mergeCell ref="BR212:BR214"/>
    <mergeCell ref="BT212:BT214"/>
    <mergeCell ref="BU212:BU214"/>
    <mergeCell ref="BV212:BV214"/>
    <mergeCell ref="BW212:BW214"/>
    <mergeCell ref="BX212:BX214"/>
    <mergeCell ref="P215:Q215"/>
    <mergeCell ref="D216:D220"/>
    <mergeCell ref="E216:E220"/>
    <mergeCell ref="F216:F220"/>
    <mergeCell ref="G216:G220"/>
    <mergeCell ref="H216:H220"/>
    <mergeCell ref="I216:I220"/>
    <mergeCell ref="J216:J220"/>
    <mergeCell ref="K216:K220"/>
    <mergeCell ref="L216:L220"/>
    <mergeCell ref="M216:M220"/>
    <mergeCell ref="N217:N219"/>
    <mergeCell ref="O217:O219"/>
    <mergeCell ref="P217:P219"/>
    <mergeCell ref="Q217:Q219"/>
    <mergeCell ref="R217:R219"/>
    <mergeCell ref="S217:S219"/>
    <mergeCell ref="T217:T219"/>
    <mergeCell ref="U217:U219"/>
    <mergeCell ref="V217:V219"/>
    <mergeCell ref="W217:W219"/>
    <mergeCell ref="X217:X219"/>
    <mergeCell ref="Y217:Y219"/>
    <mergeCell ref="Z217:Z219"/>
    <mergeCell ref="AA217:AA219"/>
    <mergeCell ref="AB217:AB219"/>
    <mergeCell ref="AC217:AC219"/>
    <mergeCell ref="AD217:AD219"/>
    <mergeCell ref="BP217:BP219"/>
    <mergeCell ref="BQ217:BQ219"/>
    <mergeCell ref="BR217:BR219"/>
    <mergeCell ref="BT217:BT219"/>
    <mergeCell ref="BU217:BU219"/>
    <mergeCell ref="BV217:BV219"/>
    <mergeCell ref="BW217:BW219"/>
    <mergeCell ref="BX217:BX219"/>
    <mergeCell ref="P220:Q220"/>
    <mergeCell ref="D221:D226"/>
    <mergeCell ref="E221:E226"/>
    <mergeCell ref="F221:F226"/>
    <mergeCell ref="G221:G226"/>
    <mergeCell ref="H221:H226"/>
    <mergeCell ref="I221:I226"/>
    <mergeCell ref="J221:J226"/>
    <mergeCell ref="K221:K226"/>
    <mergeCell ref="L221:L226"/>
    <mergeCell ref="M221:M226"/>
    <mergeCell ref="N222:N225"/>
    <mergeCell ref="O222:O225"/>
    <mergeCell ref="P222:P225"/>
    <mergeCell ref="Q222:Q225"/>
    <mergeCell ref="R222:R225"/>
    <mergeCell ref="S222:S225"/>
    <mergeCell ref="T222:T225"/>
    <mergeCell ref="U222:U225"/>
    <mergeCell ref="V222:V225"/>
    <mergeCell ref="W222:W225"/>
    <mergeCell ref="X222:X225"/>
    <mergeCell ref="Y222:Y225"/>
    <mergeCell ref="Z222:Z225"/>
    <mergeCell ref="AA222:AA225"/>
    <mergeCell ref="AB222:AB225"/>
    <mergeCell ref="AC222:AC225"/>
    <mergeCell ref="AD222:AD225"/>
    <mergeCell ref="BP222:BP225"/>
    <mergeCell ref="BQ222:BQ225"/>
    <mergeCell ref="BR222:BR225"/>
    <mergeCell ref="BT222:BT225"/>
    <mergeCell ref="BU222:BU225"/>
    <mergeCell ref="BV222:BV225"/>
    <mergeCell ref="BW222:BW225"/>
    <mergeCell ref="BX222:BX225"/>
    <mergeCell ref="P226:Q226"/>
    <mergeCell ref="D227:D231"/>
    <mergeCell ref="E227:E231"/>
    <mergeCell ref="F227:F231"/>
    <mergeCell ref="G227:G231"/>
    <mergeCell ref="H227:H231"/>
    <mergeCell ref="I227:I231"/>
    <mergeCell ref="J227:J231"/>
    <mergeCell ref="K227:K231"/>
    <mergeCell ref="L227:L231"/>
    <mergeCell ref="M227:M231"/>
    <mergeCell ref="N228:N230"/>
    <mergeCell ref="O228:O230"/>
    <mergeCell ref="P228:P230"/>
    <mergeCell ref="Q228:Q230"/>
    <mergeCell ref="R228:R230"/>
    <mergeCell ref="S228:S230"/>
    <mergeCell ref="T228:T230"/>
    <mergeCell ref="U228:U230"/>
    <mergeCell ref="V228:V230"/>
    <mergeCell ref="W228:W230"/>
    <mergeCell ref="X228:X230"/>
    <mergeCell ref="Y228:Y230"/>
    <mergeCell ref="Z228:Z230"/>
    <mergeCell ref="AA228:AA230"/>
    <mergeCell ref="AB228:AB230"/>
    <mergeCell ref="AC228:AC230"/>
    <mergeCell ref="AD228:AD230"/>
    <mergeCell ref="BP228:BP230"/>
    <mergeCell ref="BQ228:BQ230"/>
    <mergeCell ref="BR228:BR230"/>
    <mergeCell ref="BT228:BT230"/>
    <mergeCell ref="BU228:BU230"/>
    <mergeCell ref="BV228:BV230"/>
    <mergeCell ref="BW228:BW230"/>
    <mergeCell ref="BX228:BX230"/>
    <mergeCell ref="P231:Q231"/>
    <mergeCell ref="D449:D453"/>
    <mergeCell ref="E449:E453"/>
    <mergeCell ref="F449:F453"/>
    <mergeCell ref="G449:G453"/>
    <mergeCell ref="H449:H453"/>
    <mergeCell ref="I449:I453"/>
    <mergeCell ref="J449:J453"/>
    <mergeCell ref="K449:K453"/>
    <mergeCell ref="L449:L453"/>
    <mergeCell ref="M449:M453"/>
    <mergeCell ref="N450:N452"/>
    <mergeCell ref="O450:O452"/>
    <mergeCell ref="P450:P452"/>
    <mergeCell ref="Q450:Q452"/>
    <mergeCell ref="R450:R452"/>
    <mergeCell ref="S450:S452"/>
    <mergeCell ref="T450:T452"/>
    <mergeCell ref="U450:U452"/>
    <mergeCell ref="V450:V452"/>
    <mergeCell ref="W450:W452"/>
    <mergeCell ref="X450:X452"/>
    <mergeCell ref="Y450:Y452"/>
    <mergeCell ref="AD450:AD452"/>
    <mergeCell ref="BP450:BP452"/>
    <mergeCell ref="BQ450:BQ452"/>
    <mergeCell ref="BR450:BR452"/>
    <mergeCell ref="BT450:BT452"/>
    <mergeCell ref="BU450:BU452"/>
    <mergeCell ref="BV450:BV452"/>
    <mergeCell ref="BW450:BW452"/>
    <mergeCell ref="BX450:BX452"/>
    <mergeCell ref="P453:Q453"/>
    <mergeCell ref="D454:D459"/>
    <mergeCell ref="E454:E459"/>
    <mergeCell ref="F454:F459"/>
    <mergeCell ref="G454:G459"/>
    <mergeCell ref="H454:H459"/>
    <mergeCell ref="I454:I459"/>
    <mergeCell ref="J454:J459"/>
    <mergeCell ref="K454:K459"/>
    <mergeCell ref="L454:L459"/>
    <mergeCell ref="M454:M459"/>
    <mergeCell ref="N455:N458"/>
    <mergeCell ref="O455:O458"/>
    <mergeCell ref="P455:P458"/>
    <mergeCell ref="Q455:Q458"/>
    <mergeCell ref="R455:R458"/>
    <mergeCell ref="S455:S458"/>
    <mergeCell ref="T455:T458"/>
    <mergeCell ref="U455:U458"/>
    <mergeCell ref="V455:V458"/>
    <mergeCell ref="W455:W458"/>
    <mergeCell ref="X455:X458"/>
    <mergeCell ref="Y455:Y458"/>
    <mergeCell ref="Z455:Z458"/>
    <mergeCell ref="AA455:AA458"/>
    <mergeCell ref="AB455:AB458"/>
    <mergeCell ref="AC455:AC458"/>
    <mergeCell ref="AD455:AD458"/>
    <mergeCell ref="BP455:BP458"/>
    <mergeCell ref="BQ455:BQ458"/>
    <mergeCell ref="BR455:BR458"/>
    <mergeCell ref="BT455:BT458"/>
    <mergeCell ref="BU455:BU458"/>
    <mergeCell ref="BV455:BV458"/>
    <mergeCell ref="BW455:BW458"/>
    <mergeCell ref="BX455:BX458"/>
    <mergeCell ref="P459:Q459"/>
    <mergeCell ref="D232:D236"/>
    <mergeCell ref="E232:E236"/>
    <mergeCell ref="F232:F236"/>
    <mergeCell ref="G232:G236"/>
    <mergeCell ref="H232:H236"/>
    <mergeCell ref="I232:I236"/>
    <mergeCell ref="J232:J236"/>
    <mergeCell ref="K232:K236"/>
    <mergeCell ref="L232:L236"/>
    <mergeCell ref="M232:M236"/>
    <mergeCell ref="N233:N235"/>
    <mergeCell ref="O233:O235"/>
    <mergeCell ref="P233:P235"/>
    <mergeCell ref="Q233:Q235"/>
    <mergeCell ref="R233:R235"/>
    <mergeCell ref="S233:S235"/>
    <mergeCell ref="T233:T235"/>
    <mergeCell ref="U233:U235"/>
    <mergeCell ref="V233:V235"/>
    <mergeCell ref="W233:W235"/>
    <mergeCell ref="X233:X235"/>
    <mergeCell ref="Y233:Y235"/>
    <mergeCell ref="Z233:Z235"/>
    <mergeCell ref="AA233:AA235"/>
    <mergeCell ref="AB233:AB235"/>
    <mergeCell ref="AC233:AC235"/>
    <mergeCell ref="AD233:AD235"/>
    <mergeCell ref="BP233:BP235"/>
    <mergeCell ref="BQ233:BQ235"/>
    <mergeCell ref="BR233:BR235"/>
    <mergeCell ref="BT233:BT235"/>
    <mergeCell ref="BU233:BU235"/>
    <mergeCell ref="BV233:BV235"/>
    <mergeCell ref="BW233:BW235"/>
    <mergeCell ref="BX233:BX235"/>
    <mergeCell ref="P236:Q236"/>
    <mergeCell ref="D237:D242"/>
    <mergeCell ref="E237:E242"/>
    <mergeCell ref="F237:F242"/>
    <mergeCell ref="G237:G242"/>
    <mergeCell ref="H237:H242"/>
    <mergeCell ref="I237:I242"/>
    <mergeCell ref="J237:J242"/>
    <mergeCell ref="K237:K242"/>
    <mergeCell ref="L237:L242"/>
    <mergeCell ref="M237:M242"/>
    <mergeCell ref="N238:N241"/>
    <mergeCell ref="O238:O241"/>
    <mergeCell ref="P238:P241"/>
    <mergeCell ref="Q238:Q241"/>
    <mergeCell ref="R238:R241"/>
    <mergeCell ref="S238:S241"/>
    <mergeCell ref="T238:T241"/>
    <mergeCell ref="U238:U241"/>
    <mergeCell ref="V238:V241"/>
    <mergeCell ref="W238:W241"/>
    <mergeCell ref="X238:X241"/>
    <mergeCell ref="Y238:Y241"/>
    <mergeCell ref="Z238:Z241"/>
    <mergeCell ref="AA238:AA241"/>
    <mergeCell ref="AB238:AB241"/>
    <mergeCell ref="AC238:AC241"/>
    <mergeCell ref="AD238:AD241"/>
    <mergeCell ref="BP238:BP241"/>
    <mergeCell ref="BQ238:BQ241"/>
    <mergeCell ref="BR238:BR241"/>
    <mergeCell ref="BT238:BT241"/>
    <mergeCell ref="BU238:BU241"/>
    <mergeCell ref="BV238:BV241"/>
    <mergeCell ref="BW238:BW241"/>
    <mergeCell ref="BX238:BX241"/>
    <mergeCell ref="P242:Q242"/>
    <mergeCell ref="D243:D248"/>
    <mergeCell ref="E243:E248"/>
    <mergeCell ref="F243:F248"/>
    <mergeCell ref="G243:G248"/>
    <mergeCell ref="H243:H248"/>
    <mergeCell ref="I243:I248"/>
    <mergeCell ref="J243:J248"/>
    <mergeCell ref="K243:K248"/>
    <mergeCell ref="L243:L248"/>
    <mergeCell ref="M243:M248"/>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BP244:BP247"/>
    <mergeCell ref="BQ244:BQ247"/>
    <mergeCell ref="BR244:BR247"/>
    <mergeCell ref="BT244:BT247"/>
    <mergeCell ref="BU244:BU247"/>
    <mergeCell ref="BV244:BV247"/>
    <mergeCell ref="BW244:BW247"/>
    <mergeCell ref="BX244:BX247"/>
    <mergeCell ref="P248:Q248"/>
    <mergeCell ref="D249:D254"/>
    <mergeCell ref="E249:E254"/>
    <mergeCell ref="F249:F254"/>
    <mergeCell ref="G249:G254"/>
    <mergeCell ref="H249:H254"/>
    <mergeCell ref="I249:I254"/>
    <mergeCell ref="J249:J254"/>
    <mergeCell ref="K249:K254"/>
    <mergeCell ref="L249:L254"/>
    <mergeCell ref="M249:M254"/>
    <mergeCell ref="N250:N253"/>
    <mergeCell ref="O250:O253"/>
    <mergeCell ref="P250:P253"/>
    <mergeCell ref="Q250:Q253"/>
    <mergeCell ref="R250:R253"/>
    <mergeCell ref="S250:S253"/>
    <mergeCell ref="T250:T253"/>
    <mergeCell ref="U250:U253"/>
    <mergeCell ref="V250:V253"/>
    <mergeCell ref="W250:W253"/>
    <mergeCell ref="X250:X253"/>
    <mergeCell ref="Y250:Y253"/>
    <mergeCell ref="Z250:Z253"/>
    <mergeCell ref="AA250:AA253"/>
    <mergeCell ref="AB250:AB253"/>
    <mergeCell ref="AC250:AC253"/>
    <mergeCell ref="AD250:AD253"/>
    <mergeCell ref="BP250:BP253"/>
    <mergeCell ref="BQ250:BQ253"/>
    <mergeCell ref="BR250:BR253"/>
    <mergeCell ref="BT250:BT253"/>
    <mergeCell ref="BU250:BU253"/>
    <mergeCell ref="BV250:BV253"/>
    <mergeCell ref="BW250:BW253"/>
    <mergeCell ref="BX250:BX253"/>
    <mergeCell ref="P254:Q254"/>
    <mergeCell ref="D255:D261"/>
    <mergeCell ref="E255:E261"/>
    <mergeCell ref="F255:F261"/>
    <mergeCell ref="G255:G261"/>
    <mergeCell ref="H255:H261"/>
    <mergeCell ref="I255:I261"/>
    <mergeCell ref="J255:J261"/>
    <mergeCell ref="K255:K261"/>
    <mergeCell ref="L255:L261"/>
    <mergeCell ref="M255:M261"/>
    <mergeCell ref="N256:N260"/>
    <mergeCell ref="O256:O260"/>
    <mergeCell ref="P256:P260"/>
    <mergeCell ref="Q256:Q260"/>
    <mergeCell ref="R256:R260"/>
    <mergeCell ref="S256:S260"/>
    <mergeCell ref="T256:T260"/>
    <mergeCell ref="U256:U260"/>
    <mergeCell ref="V256:V260"/>
    <mergeCell ref="W256:W260"/>
    <mergeCell ref="X256:X260"/>
    <mergeCell ref="BX256:BX260"/>
    <mergeCell ref="P261:Q261"/>
    <mergeCell ref="D262:D266"/>
    <mergeCell ref="E262:E266"/>
    <mergeCell ref="F262:F266"/>
    <mergeCell ref="G262:G266"/>
    <mergeCell ref="H262:H266"/>
    <mergeCell ref="I262:I266"/>
    <mergeCell ref="J262:J266"/>
    <mergeCell ref="K262:K266"/>
    <mergeCell ref="L262:L266"/>
    <mergeCell ref="M262:M266"/>
    <mergeCell ref="N263:N265"/>
    <mergeCell ref="O263:O265"/>
    <mergeCell ref="P263:P265"/>
    <mergeCell ref="Q263:Q265"/>
    <mergeCell ref="R263:R265"/>
    <mergeCell ref="S263:S265"/>
    <mergeCell ref="T263:T265"/>
    <mergeCell ref="BT263:BT265"/>
    <mergeCell ref="BU263:BU265"/>
    <mergeCell ref="BV263:BV265"/>
    <mergeCell ref="BW263:BW265"/>
    <mergeCell ref="Y256:Y260"/>
    <mergeCell ref="Z256:Z260"/>
    <mergeCell ref="AA256:AA260"/>
    <mergeCell ref="AB256:AB260"/>
    <mergeCell ref="AC256:AC260"/>
    <mergeCell ref="AD256:AD260"/>
    <mergeCell ref="BP256:BP260"/>
    <mergeCell ref="BQ256:BQ260"/>
    <mergeCell ref="BR256:BR260"/>
    <mergeCell ref="BT256:BT260"/>
    <mergeCell ref="BU256:BU260"/>
    <mergeCell ref="BV256:BV260"/>
    <mergeCell ref="BW256:BW260"/>
    <mergeCell ref="X268:X270"/>
    <mergeCell ref="Y268:Y270"/>
    <mergeCell ref="Z268:Z270"/>
    <mergeCell ref="AA268:AA270"/>
    <mergeCell ref="AB268:AB270"/>
    <mergeCell ref="AC268:AC270"/>
    <mergeCell ref="AD268:AD270"/>
    <mergeCell ref="BP268:BP270"/>
    <mergeCell ref="BQ268:BQ270"/>
    <mergeCell ref="BR268:BR270"/>
    <mergeCell ref="U263:U265"/>
    <mergeCell ref="V263:V265"/>
    <mergeCell ref="W263:W265"/>
    <mergeCell ref="X263:X265"/>
    <mergeCell ref="Y263:Y265"/>
    <mergeCell ref="Z263:Z265"/>
    <mergeCell ref="AA263:AA265"/>
    <mergeCell ref="AB263:AB265"/>
    <mergeCell ref="AC263:AC265"/>
    <mergeCell ref="AD263:AD265"/>
    <mergeCell ref="BP263:BP265"/>
    <mergeCell ref="BQ263:BQ265"/>
    <mergeCell ref="BR263:BR265"/>
    <mergeCell ref="T517:T519"/>
    <mergeCell ref="U517:U519"/>
    <mergeCell ref="V517:V519"/>
    <mergeCell ref="W517:W519"/>
    <mergeCell ref="X517:X519"/>
    <mergeCell ref="Y517:Y519"/>
    <mergeCell ref="Z517:Z519"/>
    <mergeCell ref="AA517:AA519"/>
    <mergeCell ref="AB517:AB519"/>
    <mergeCell ref="AC517:AC519"/>
    <mergeCell ref="BX263:BX265"/>
    <mergeCell ref="P266:Q266"/>
    <mergeCell ref="D267:D271"/>
    <mergeCell ref="E267:E271"/>
    <mergeCell ref="F267:F271"/>
    <mergeCell ref="G267:G271"/>
    <mergeCell ref="H267:H271"/>
    <mergeCell ref="I267:I271"/>
    <mergeCell ref="J267:J271"/>
    <mergeCell ref="K267:K271"/>
    <mergeCell ref="L267:L271"/>
    <mergeCell ref="M267:M271"/>
    <mergeCell ref="N268:N270"/>
    <mergeCell ref="O268:O270"/>
    <mergeCell ref="P268:P270"/>
    <mergeCell ref="Q268:Q270"/>
    <mergeCell ref="R268:R270"/>
    <mergeCell ref="S268:S270"/>
    <mergeCell ref="T268:T270"/>
    <mergeCell ref="U268:U270"/>
    <mergeCell ref="V268:V270"/>
    <mergeCell ref="W268:W270"/>
    <mergeCell ref="AD517:AD519"/>
    <mergeCell ref="BP517:BP519"/>
    <mergeCell ref="BQ517:BQ519"/>
    <mergeCell ref="BR517:BR519"/>
    <mergeCell ref="BT517:BT519"/>
    <mergeCell ref="BU517:BU519"/>
    <mergeCell ref="BV517:BV519"/>
    <mergeCell ref="BW517:BW519"/>
    <mergeCell ref="BX517:BX519"/>
    <mergeCell ref="P520:Q520"/>
    <mergeCell ref="BT268:BT270"/>
    <mergeCell ref="BU268:BU270"/>
    <mergeCell ref="BV268:BV270"/>
    <mergeCell ref="BW268:BW270"/>
    <mergeCell ref="BX268:BX270"/>
    <mergeCell ref="P271:Q271"/>
    <mergeCell ref="D516:D520"/>
    <mergeCell ref="E516:E520"/>
    <mergeCell ref="F516:F520"/>
    <mergeCell ref="G516:G520"/>
    <mergeCell ref="H516:H520"/>
    <mergeCell ref="I516:I520"/>
    <mergeCell ref="J516:J520"/>
    <mergeCell ref="K516:K520"/>
    <mergeCell ref="L516:L520"/>
    <mergeCell ref="M516:M520"/>
    <mergeCell ref="N517:N519"/>
    <mergeCell ref="O517:O519"/>
    <mergeCell ref="P517:P519"/>
    <mergeCell ref="Q517:Q519"/>
    <mergeCell ref="R517:R519"/>
    <mergeCell ref="S517:S519"/>
    <mergeCell ref="D272:D277"/>
    <mergeCell ref="E272:E277"/>
    <mergeCell ref="F272:F277"/>
    <mergeCell ref="G272:G277"/>
    <mergeCell ref="H272:H277"/>
    <mergeCell ref="I272:I277"/>
    <mergeCell ref="J272:J277"/>
    <mergeCell ref="K272:K277"/>
    <mergeCell ref="L272:L277"/>
    <mergeCell ref="M272:M277"/>
    <mergeCell ref="N273:N276"/>
    <mergeCell ref="O273:O276"/>
    <mergeCell ref="P273:P276"/>
    <mergeCell ref="Q273:Q276"/>
    <mergeCell ref="R273:R276"/>
    <mergeCell ref="S273:S276"/>
    <mergeCell ref="T273:T276"/>
    <mergeCell ref="BX273:BX276"/>
    <mergeCell ref="P277:Q277"/>
    <mergeCell ref="U273:U276"/>
    <mergeCell ref="V273:V276"/>
    <mergeCell ref="W273:W276"/>
    <mergeCell ref="X273:X276"/>
    <mergeCell ref="Y273:Y276"/>
    <mergeCell ref="Z273:Z276"/>
    <mergeCell ref="AA273:AA276"/>
    <mergeCell ref="AB273:AB276"/>
    <mergeCell ref="AC273:AC276"/>
    <mergeCell ref="AD273:AD276"/>
    <mergeCell ref="BP273:BP276"/>
    <mergeCell ref="BQ273:BQ276"/>
    <mergeCell ref="BR273:BR276"/>
    <mergeCell ref="BT273:BT276"/>
    <mergeCell ref="BU273:BU276"/>
    <mergeCell ref="BV273:BV276"/>
    <mergeCell ref="BW273:BW276"/>
  </mergeCells>
  <phoneticPr fontId="0" type="noConversion"/>
  <dataValidations count="13">
    <dataValidation allowBlank="1" showInputMessage="1" promptTitle="Ввод" sqref="AQ3"/>
    <dataValidation type="list" allowBlank="1" showInputMessage="1" showErrorMessage="1" errorTitle="Ошибка" error="Выберите значение из списка" prompt="Выберите значение из списка" sqref="AG501:AG502 AG53:AG54 AG141 AG123:AG124 AG129 AG112:AG113 AG118 AG76:AG77 AG107 AG102 AG97 AG92 AG87 AG82 AG59:AG61 AG71 AG66 AG134:AG136 AG153:AG154 AG159:AG160 AG165:AG166 AG146:AG148 AG177:AG179 AG184:AG185 AG190:AG191 AG287 AG297 AG292 AG171:AG172 AG309:AG310 AG315 AG320:AG322 AG327:AG328 AG333:AG334 AG436 AG431 AG426 AG421 AG416 AG411 AG406 AG401 AG396 AG391 AG386 AG381 AG376 AG371 AG366 AG361 AG356 AG351 AG346 AG302:AG304 AG469 AG489 AG484 AG479 AG474 AG339:AG341 AG494:AG496 AG507 AG512:AG513 AG441 AG196 AG201:AG203 AG446 AG208 AG213 AG218 AG229 AG223:AG224 AG451 AG456:AG457 AG234 AG239:AG240 AG245:AG246 AG251:AG252 AG257:AG259 AG264 AG269 AG518">
      <formula1>ist_fin_list</formula1>
    </dataValidation>
    <dataValidation type="list" allowBlank="1" showInputMessage="1" showErrorMessage="1" errorTitle="Ошибка" error="Выберите значение из списка" prompt="Выберите значение из списка" sqref="AP53:AP54 AH501:AH502 AP59:AP61 AP141 AH141 AP134:AP136 AP123:AP124 AP129 AH129 AH123:AH124 AP112:AP113 AP118 AH118 AH112:AH113 AP76:AP77 AP107 AH107 AP102 AH102 AP97 AH97 AP92 AH92 AP87 AH87 AP82 AH82 AH76:AH77 AH59:AH61 AP71 AH71 AP66 AH66 AH53:AH54 AP146:AP148 AH134:AH136 AH153:AH154 AP153:AP154 AH159:AH160 AH171:AH172 AP165:AP166 AH165:AH166 AH146:AH148 AP159:AP160 AH177:AH179 AP177:AP179 AH184:AH185 AP184:AP185 AP190:AP191 AH190:AH191 AH287 AP297 AH297 AP292 AH292 AP287 AP302:AP304 AP171:AP172 AH309:AH310 AP315 AH315 AP309:AP310 AH320:AH322 AP320:AP322 AH327:AH328 AP327:AP328 AH333:AH334 AP333:AP334 AP436 AH436 AP431 AH431 AP426 AH426 AP421 AH421 AP416 AH416 AP411 AH411 AP406 AH406 AP401 AH401 AP396 AH396 AP391 AH391 AP386 AH386 AP381 AH381 AP376 AH376 AP371 AH371 AP366 AH366 AP361 AH361 AP356 AH356 AP351 AH351 AP346 AH346 AH339:AH341 AH302:AH304 AH469 AP489 AH489 AP484 AH484 AP479 AH479 AP474 AH474 AP469 AP494:AP496 AP339:AP341 AH512:AH513 AH494:AH496 AP507 AH507 AP501:AP502 AP512:AP513 AP441 AH441 AP196 AH196 AP201:AP203 AH201:AH203 AP446 AH446 AP208 AH208 AP213 AH213 AP218 AH218 AH223:AH224 AH229 AP229 AP223:AP224 AP451 AH451 AH456:AH457 AP456:AP457 AP234 AH234 AH239:AH240 AP245:AP246 AP239:AP240 AH245:AH246 AH251:AH252 AP251:AP252 AP257:AP259 AH257:AH259 AP264 AH264 AP269 AH269 AP518 AH518">
      <formula1>logical</formula1>
    </dataValidation>
    <dataValidation type="decimal" allowBlank="1" showErrorMessage="1" errorTitle="Ошибка" error="Допускается ввод только неотрицательных чисел!" sqref="BI54:BJ54 BF54:BG54 BC54:BD54 AZ54:BA54 BL54:BM54 AT54:AX54 BI61:BJ61 BF61:BG61 BC61:BD61 AZ61:BA61 BL61:BM61 AT61:AX61 BI77:BJ77 BF77:BG77 BC77:BD77 AZ77:BA77 BL77:BM77 AT77:AX77 BI113:BJ113 BF113:BG113 BC113:BD113 AZ113:BA113 BL113:BM113 AT113:AX113 BI124:BJ124 BF124:BG124 BC124:BD124 AZ124:BA124 BL124:BM124 AT124:AX124 BF135:BG136 BC135:BD136 AZ135:BA136 BL135:BM136 AT135:AX136 BI135:BJ136 BI148:BJ148 BF148:BG148 BC148:BD148 AZ148:BA148 BL148:BM148 AT148:AX148 BI166:BJ166 BF166:BG166 BC166:BD166 AZ166:BA166 BL166:BM166 AT166:AX166 BI172:BJ172 BF172:BG172 BC172:BD172 AZ172:BA172 BL172:BM172 AT172:AX172 BI304:BJ304 BF304:BG304 BC304:BD304 AZ304:BA304 BL304:BM304 AT304:AX304 BI341:BJ341 BF341:BG341 BC341:BD341 AZ341:BA341 BL341:BM341 AT341:AX341 BI496:BJ496 BF496:BG496 BC496:BD496 AZ496:BA496 BL496:BM496 AT496:AX496 BI513:BJ513 BF513:BG513 BC513:BD513 AZ513:BA513 BL513:BM513 AT513:AX513 BL441:BM441 BI441:BJ441 BF441:BG441 BC441:BD441 AZ441:BA441 AT441:AX441 BL196:BM196 BI196:BJ196 BF196:BG196 BC196:BD196 AZ196:BA196 AT196:AX196 BF201:BG203 BC201:BD203 AZ201:BA203 AT201:AX203 BL201:BM203 BI201:BJ203 BL446:BM446 BI446:BJ446 BF446:BG446 BC446:BD446 AZ446:BA446 AT446:AX446 BL208:BM208 BI208:BJ208 BF208:BG208 BC208:BD208 AZ208:BA208 AT208:AX208 BL213:BM213 BI213:BJ213 BF213:BG213 BC213:BD213 AZ213:BA213 AT213:AX213 BL218:BM218 BI218:BJ218 BF218:BG218 BC218:BD218 AZ218:BA218 AT218:AX218 BI223:BJ224 BF223:BG224 BC223:BD224 AZ223:BA224 AT223:AX224 AT229:AX229 BL229:BM229 BI229:BJ229 BF229:BG229 BC229:BD229 AZ229:BA229 BL223:BM224 BL451:BM451 BI451:BJ451 BF451:BG451 BC451:BD451 AZ451:BA451 AT451:AX451 BI456:BJ457 BF456:BG457 BC456:BD457 AZ456:BA457 AT456:AX457 BL456:BM457 BL234:BM234 BI234:BJ234 BF234:BG234 BC234:BD234 AZ234:BA234 AT234:AX234 BI239:BJ240 BF239:BG240 BC239:BD240 AZ239:BA240 AT239:AX240 BL245:BM246 BI245:BJ246 BF245:BG246 BC245:BD246 AZ245:BA246 BL239:BM240 AT245:AX246 BI251:BJ252 BF251:BG252 BC251:BD252 AZ251:BA252 AT251:AX252 BL251:BM252 BF257:BG259 BC257:BD259 AZ257:BA259 AT257:AX259 BL257:BM259 BI257:BJ259 BL264:BM264 BI264:BJ264 BF264:BG264 BC264:BD264 AZ264:BA264 AT264:AX264 BL269:BM269 BI269:BJ269 BF269:BG269 BC269:BD269 AZ269:BA269 AT269:AX269 BL518:BM518 BI518:BJ518 BF518:BG518 BC518:BD518 AZ518:BA518 AT518:AX5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E54 E61 E77 E113 E124 E135:E136 E148 E166 E172 E304 E341 E496 E513 E439:E459 E194:E277 E516:E520">
      <formula1>group_list</formula1>
    </dataValidation>
    <dataValidation type="list" allowBlank="1" showInputMessage="1" showErrorMessage="1" errorTitle="Ошибка" error="Выберите значение из списка" prompt="Выберите значение из списка" sqref="L54 L61 L77 L113 L124 L135:L136 L148 L166 L172 L304 L341 L496 L513 L439:L459 L194:L277 L516:L520">
      <formula1>all_year_list</formula1>
    </dataValidation>
    <dataValidation type="whole" allowBlank="1" showErrorMessage="1" errorTitle="Ошибка" error="Допускается ввод только неотрицательных целых чисел!" sqref="K54 K61 K77 K113 K124 K135:K136 K148 K166 K172 K304 K341 K496 K513 K439:K459 K194:K277 K516:K520">
      <formula1>0</formula1>
      <formula2>9.99999999999999E+23</formula2>
    </dataValidation>
    <dataValidation type="decimal" allowBlank="1" showInputMessage="1" showErrorMessage="1" error="Введите действительное число от 0 до 100!" sqref="M54 M61 M77 M113 M124 M135:M136 M148 M166 M172 M304 M341 M496 M513 N445:O445 N440:O440 N195:O195 N200:O200 M439:M459 N207:O207 N212:O212 N217:O217 N222:O222 N228:O228 N450:O450 N455:O455 N233:O233 N238:O238 N244:O244 N250:O250 N256:O256 N263:O263 M194:M277 N268:O268 M516:M520 N517:O517">
      <formula1>0</formula1>
      <formula2>100</formula2>
    </dataValidation>
    <dataValidation type="textLength" operator="lessThanOrEqual" allowBlank="1" showInputMessage="1" showErrorMessage="1" errorTitle="Ошибка" error="Допускается ввод не более 900 символов!" sqref="G54:J54 AI54:AO54 AE54:AF54 G61:J61 AI61:AO61 AE61:AF61 G77:J77 AI77:AO77 AE77:AF77 G113:J113 AI113:AO113 AE113:AF113 G124:J124 AI124:AO124 AE124:AF124 G135:J136 AE135:AF136 AJ135:AO136 AI136 G148:J148 AI148:AO148 AE148:AF148 G166:J166 AI166:AO166 AE166:AF166 G172:J172 AI172:AO172 AE172:AF172 G304:J304 AI304:AO304 AE304:AF304 G341:J341 AI341:AO341 AE341:AF341 G496:J496 AI496:AO496 AE496:AF496 G513:J513 AI513:AO513 AE513:AF513 AE441:AF441 G439:G442 AI441:AO441 AE196:AF196 G194:G197 AI196:AO196 G204 AE201:AF203 G199:G201 G202:J203 AI201:AO203 AE446:AF446 G444:G447 AI446:AO446 AE208:AF208 G206:G209 AI208:AO208 AE213:AF213 G211:G214 AI213:AO213 AE218:AF218 G216:G219 AI218:AO218 G225 AI223:AO224 AI229:AO229 AE229:AF229 G227:G230 G221:G223 AE223:AF224 G224:J224 AE451:AF451 G449:G452 AI451:AO451 G458 AI456:AO457 G454:G456 AE456:AF457 G457:J457 AE234:AF234 G232:G235 AI234:AO234 G241 AI239:AO240 AE245:AF246 G247 G240:J240 G237:G239 AE239:AF240 G243:G245 AI245:AO246 G246:J246 G253 AI251:AO252 G249:G251 AE251:AF252 G252:J252 G260 AE257:AF259 G255:G257 G258:J259 AI257:AO259 AE264:AF264 G262:G265 AI264:AO264 AE269:AF269 G267:G270 AI269:AO269 AE518:AF518 G516:G519 AI518:AO518">
      <formula1>900</formula1>
    </dataValidation>
    <dataValidation allowBlank="1" showInputMessage="1" showErrorMessage="1" promptTitle="Ввод" prompt="Для выбора объекта необходимо два раза нажать левую кнопку мыши!" sqref="Q440:Q442 Q195:Q197 Q200:Q201 Q204 Q445:Q447 Q207:Q209 Q212:Q214 Q217:Q219 Q228:Q230 Q222:Q223 Q225 Q450:Q452 Q455:Q456 Q458"/>
    <dataValidation allowBlank="1" showInputMessage="1" showErrorMessage="1" promptTitle="Ввод" prompt="Для выбора необходимо два раза нажать левую кнопку мыши!" sqref="H458:J459 H194:J201 H204:J223 H439:J456 H225:J239 H241:J245 H247:J251 H253:J257 H260:J277 H516:J520"/>
    <dataValidation type="list" operator="lessThanOrEqual" allowBlank="1" showInputMessage="1" showErrorMessage="1" errorTitle="Ошибка" error="Необходимо выбрать значение из списка!" promptTitle="Ввод" prompt="Необходимо указать принадлежность объекта к инфраструктуре ТЭ или его отсутствие" sqref="P440:P442 P195:P197 P200:P201 P204 P445:P447 P207:P209 P212:P214 P217:P219 P228:P230 P222:P223 P225 P450:P452 P455:P456 P458 P233:P235 P241 P238:P239 P244:P245 P247 P250:P251 P253 P256:P257 P260 P263:P265 P268:P270 P517:P519">
      <formula1>"да,без привязки к объекту"</formula1>
    </dataValidation>
    <dataValidation type="list" showInputMessage="1" showErrorMessage="1" errorTitle="Внимание" error="Выберите значение из списка!" sqref="F449 F221 F216 F211 F206 F227 F444 F255 F267 F262 F516">
      <formula1>podgroup_3_list</formula1>
    </dataValidation>
  </dataValidations>
  <printOptions horizontalCentered="1" verticalCentered="1"/>
  <pageMargins left="0" right="0" top="0" bottom="0" header="0" footer="0.78740157480314965"/>
  <pageSetup paperSize="9" scale="3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com">
    <tabColor theme="3" tint="0.39997558519241921"/>
    <pageSetUpPr fitToPage="1"/>
  </sheetPr>
  <dimension ref="A1:E9"/>
  <sheetViews>
    <sheetView showGridLines="0" topLeftCell="C4" zoomScaleNormal="100" workbookViewId="0"/>
  </sheetViews>
  <sheetFormatPr defaultColWidth="9.140625" defaultRowHeight="14.25"/>
  <cols>
    <col min="1" max="2" width="9.140625" style="12" hidden="1" customWidth="1"/>
    <col min="3" max="3" width="5.28515625" style="173" customWidth="1"/>
    <col min="4" max="4" width="6.28515625" style="12" bestFit="1" customWidth="1"/>
    <col min="5" max="5" width="94.85546875" style="12" customWidth="1"/>
    <col min="6" max="16384" width="9.140625" style="12"/>
  </cols>
  <sheetData>
    <row r="1" spans="3:5" hidden="1"/>
    <row r="2" spans="3:5" hidden="1"/>
    <row r="3" spans="3:5" hidden="1">
      <c r="D3" s="186"/>
      <c r="E3" s="186"/>
    </row>
    <row r="4" spans="3:5" s="176" customFormat="1" ht="12" customHeight="1">
      <c r="C4" s="177"/>
      <c r="D4" s="178" t="s">
        <v>126</v>
      </c>
      <c r="E4" s="178"/>
    </row>
    <row r="5" spans="3:5" s="176" customFormat="1" ht="12" customHeight="1">
      <c r="C5" s="177"/>
      <c r="D5" s="185" t="str">
        <f>region_name &amp; " " &amp; org</f>
        <v>Ярославская область ООО "Рыбинская генерация"</v>
      </c>
      <c r="E5" s="185"/>
    </row>
    <row r="6" spans="3:5" s="176" customFormat="1" ht="12" customHeight="1">
      <c r="C6" s="177"/>
      <c r="D6" s="187"/>
      <c r="E6" s="187"/>
    </row>
    <row r="7" spans="3:5" s="176" customFormat="1" ht="15" customHeight="1">
      <c r="C7" s="177"/>
      <c r="D7" s="188" t="s">
        <v>36</v>
      </c>
      <c r="E7" s="189" t="s">
        <v>286</v>
      </c>
    </row>
    <row r="8" spans="3:5" ht="15" hidden="1" customHeight="1">
      <c r="C8" s="174"/>
      <c r="D8" s="190">
        <v>0</v>
      </c>
      <c r="E8" s="175"/>
    </row>
    <row r="9" spans="3:5" ht="15" customHeight="1">
      <c r="C9" s="174"/>
      <c r="D9" s="147"/>
      <c r="E9" s="201" t="s">
        <v>168</v>
      </c>
    </row>
  </sheetData>
  <sheetProtection password="FA9C" sheet="1" objects="1" scenarios="1" formatColumns="0" formatRows="0"/>
  <dataValidations count="1">
    <dataValidation type="textLength" operator="lessThanOrEqual" allowBlank="1" showInputMessage="1" showErrorMessage="1" errorTitle="Ошибка" error="Допускается ввод не более 900 символов!" sqref="E8">
      <formula1>900</formula1>
    </dataValidation>
  </dataValidations>
  <pageMargins left="0.75" right="0.75" top="1" bottom="1" header="0.5" footer="0.5"/>
  <pageSetup paperSize="9"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Prov">
    <tabColor indexed="31"/>
  </sheetPr>
  <dimension ref="B2:D5"/>
  <sheetViews>
    <sheetView showGridLines="0" showRowColHeaders="0" workbookViewId="0">
      <pane ySplit="2" topLeftCell="A3" activePane="bottomLeft" state="frozen"/>
      <selection pane="bottomLeft" activeCell="B5" sqref="B5"/>
    </sheetView>
  </sheetViews>
  <sheetFormatPr defaultColWidth="9.140625" defaultRowHeight="11.25"/>
  <cols>
    <col min="1" max="1" width="4.7109375" style="14" customWidth="1"/>
    <col min="2" max="2" width="27.28515625" style="14" customWidth="1"/>
    <col min="3" max="3" width="103.28515625" style="14" customWidth="1"/>
    <col min="4" max="4" width="17.7109375" style="14" customWidth="1"/>
    <col min="5" max="16384" width="9.140625" style="14"/>
  </cols>
  <sheetData>
    <row r="2" spans="2:4" ht="20.100000000000001" customHeight="1">
      <c r="B2" s="438" t="s">
        <v>127</v>
      </c>
      <c r="C2" s="438"/>
      <c r="D2" s="438"/>
    </row>
    <row r="4" spans="2:4" ht="21.75" customHeight="1" thickBot="1">
      <c r="B4" s="117" t="s">
        <v>34</v>
      </c>
      <c r="C4" s="117" t="s">
        <v>35</v>
      </c>
      <c r="D4" s="117" t="s">
        <v>144</v>
      </c>
    </row>
    <row r="5" spans="2:4" ht="12" thickTop="1"/>
  </sheetData>
  <sheetProtection password="FA9C" sheet="1" objects="1" scenarios="1" formatColumns="0" formatRows="0" autoFilter="0"/>
  <autoFilter ref="B4:D4"/>
  <mergeCells count="1">
    <mergeCell ref="B2:D2"/>
  </mergeCells>
  <phoneticPr fontId="11"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87"/>
  <sheetViews>
    <sheetView showGridLines="0" showRowColHeaders="0" zoomScaleNormal="100" workbookViewId="0">
      <selection activeCell="I25" sqref="I25"/>
    </sheetView>
  </sheetViews>
  <sheetFormatPr defaultColWidth="9.140625" defaultRowHeight="11.25"/>
  <cols>
    <col min="1" max="1" width="36.28515625" style="2" customWidth="1"/>
    <col min="2" max="2" width="21.140625" style="2" bestFit="1" customWidth="1"/>
    <col min="3" max="16384" width="9.140625" style="1"/>
  </cols>
  <sheetData>
    <row r="1" spans="1:2">
      <c r="A1" s="273" t="s">
        <v>128</v>
      </c>
      <c r="B1" s="273" t="s">
        <v>129</v>
      </c>
    </row>
    <row r="2" spans="1:2">
      <c r="A2" t="s">
        <v>130</v>
      </c>
      <c r="B2" t="s">
        <v>133</v>
      </c>
    </row>
    <row r="3" spans="1:2">
      <c r="A3" t="s">
        <v>146</v>
      </c>
      <c r="B3" t="s">
        <v>131</v>
      </c>
    </row>
    <row r="4" spans="1:2">
      <c r="A4" t="s">
        <v>132</v>
      </c>
      <c r="B4" t="s">
        <v>26</v>
      </c>
    </row>
    <row r="5" spans="1:2">
      <c r="A5" t="s">
        <v>320</v>
      </c>
      <c r="B5" t="s">
        <v>276</v>
      </c>
    </row>
    <row r="6" spans="1:2">
      <c r="A6" t="s">
        <v>14</v>
      </c>
      <c r="B6" t="s">
        <v>277</v>
      </c>
    </row>
    <row r="7" spans="1:2">
      <c r="A7" t="s">
        <v>126</v>
      </c>
      <c r="B7" t="s">
        <v>327</v>
      </c>
    </row>
    <row r="8" spans="1:2">
      <c r="A8" t="s">
        <v>134</v>
      </c>
      <c r="B8" t="s">
        <v>302</v>
      </c>
    </row>
    <row r="9" spans="1:2">
      <c r="A9"/>
      <c r="B9" t="s">
        <v>136</v>
      </c>
    </row>
    <row r="10" spans="1:2">
      <c r="A10"/>
      <c r="B10" t="s">
        <v>167</v>
      </c>
    </row>
    <row r="11" spans="1:2">
      <c r="A11"/>
      <c r="B11" t="s">
        <v>321</v>
      </c>
    </row>
    <row r="12" spans="1:2">
      <c r="A12"/>
      <c r="B12" t="s">
        <v>147</v>
      </c>
    </row>
    <row r="13" spans="1:2">
      <c r="A13"/>
      <c r="B13" t="s">
        <v>137</v>
      </c>
    </row>
    <row r="14" spans="1:2">
      <c r="A14"/>
      <c r="B14" t="s">
        <v>213</v>
      </c>
    </row>
    <row r="15" spans="1:2">
      <c r="A15"/>
      <c r="B15" t="s">
        <v>148</v>
      </c>
    </row>
    <row r="16" spans="1:2">
      <c r="A16"/>
      <c r="B16" t="s">
        <v>214</v>
      </c>
    </row>
    <row r="17" spans="1:2">
      <c r="A17"/>
      <c r="B17" t="s">
        <v>275</v>
      </c>
    </row>
    <row r="18" spans="1:2">
      <c r="A18"/>
      <c r="B18" t="s">
        <v>27</v>
      </c>
    </row>
    <row r="19" spans="1:2">
      <c r="A19"/>
      <c r="B19" t="s">
        <v>135</v>
      </c>
    </row>
    <row r="20" spans="1:2">
      <c r="A20"/>
      <c r="B20" t="s">
        <v>322</v>
      </c>
    </row>
    <row r="21" spans="1:2">
      <c r="A21"/>
      <c r="B21" t="s">
        <v>387</v>
      </c>
    </row>
    <row r="22" spans="1:2">
      <c r="A22"/>
      <c r="B22" t="s">
        <v>358</v>
      </c>
    </row>
    <row r="23" spans="1:2">
      <c r="A23"/>
      <c r="B23" t="s">
        <v>376</v>
      </c>
    </row>
    <row r="24" spans="1:2">
      <c r="A24"/>
      <c r="B24" t="s">
        <v>328</v>
      </c>
    </row>
    <row r="25" spans="1:2">
      <c r="A25"/>
      <c r="B25" t="s">
        <v>359</v>
      </c>
    </row>
    <row r="26" spans="1:2">
      <c r="A26"/>
      <c r="B26" t="s">
        <v>145</v>
      </c>
    </row>
    <row r="27" spans="1:2">
      <c r="A27"/>
      <c r="B27" t="s">
        <v>360</v>
      </c>
    </row>
    <row r="28" spans="1:2">
      <c r="A28"/>
      <c r="B28" t="s">
        <v>361</v>
      </c>
    </row>
    <row r="29" spans="1:2">
      <c r="A29"/>
      <c r="B29"/>
    </row>
    <row r="30" spans="1:2">
      <c r="A30"/>
      <c r="B30"/>
    </row>
    <row r="31" spans="1:2">
      <c r="A31"/>
      <c r="B31"/>
    </row>
    <row r="32" spans="1:2">
      <c r="A32"/>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sheetData>
  <sheetProtection formatColumns="0" formatRows="0"/>
  <phoneticPr fontId="10"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TEHSHEET">
    <tabColor indexed="47"/>
  </sheetPr>
  <dimension ref="A1:U87"/>
  <sheetViews>
    <sheetView showGridLines="0" topLeftCell="R1" workbookViewId="0">
      <selection activeCell="R22" sqref="R21:R22"/>
    </sheetView>
  </sheetViews>
  <sheetFormatPr defaultColWidth="9.140625" defaultRowHeight="12.75"/>
  <cols>
    <col min="1" max="1" width="32.5703125" style="6" bestFit="1" customWidth="1"/>
    <col min="2" max="2" width="33.5703125" customWidth="1"/>
    <col min="3" max="3" width="15.140625" customWidth="1"/>
    <col min="4" max="4" width="9"/>
    <col min="5" max="5" width="12.140625" customWidth="1"/>
    <col min="6" max="6" width="10.5703125" customWidth="1"/>
    <col min="7" max="7" width="6.7109375" customWidth="1"/>
    <col min="8" max="8" width="42.7109375" style="50" customWidth="1"/>
    <col min="9" max="9" width="77.140625" style="4" customWidth="1"/>
    <col min="10" max="10" width="28" style="4" customWidth="1"/>
    <col min="11" max="11" width="30.5703125" style="4" customWidth="1"/>
    <col min="12" max="12" width="45.7109375" style="4" customWidth="1"/>
    <col min="13" max="13" width="29" style="4" customWidth="1"/>
    <col min="14" max="14" width="23.140625" style="4" customWidth="1"/>
    <col min="15" max="15" width="23.7109375" style="4" customWidth="1"/>
    <col min="16" max="16" width="2.85546875" style="4" customWidth="1"/>
    <col min="17" max="17" width="40.5703125" style="4" customWidth="1"/>
    <col min="18" max="18" width="15.5703125" style="4" customWidth="1"/>
    <col min="19" max="19" width="57.7109375" style="4" customWidth="1"/>
    <col min="20" max="20" width="9.140625" style="4"/>
    <col min="21" max="21" width="10.42578125" style="4" customWidth="1"/>
    <col min="22" max="16384" width="9.140625" style="4"/>
  </cols>
  <sheetData>
    <row r="1" spans="1:21" ht="12" customHeight="1">
      <c r="A1" s="42" t="s">
        <v>140</v>
      </c>
      <c r="B1" s="49" t="s">
        <v>217</v>
      </c>
      <c r="C1" s="49" t="s">
        <v>241</v>
      </c>
      <c r="D1" s="49" t="s">
        <v>20</v>
      </c>
      <c r="E1" s="49" t="s">
        <v>253</v>
      </c>
      <c r="F1" s="49" t="s">
        <v>182</v>
      </c>
      <c r="G1" s="49" t="s">
        <v>17</v>
      </c>
      <c r="H1" s="52" t="s">
        <v>15</v>
      </c>
      <c r="I1" s="49" t="s">
        <v>197</v>
      </c>
      <c r="J1" s="49" t="s">
        <v>202</v>
      </c>
      <c r="K1" s="49" t="s">
        <v>203</v>
      </c>
      <c r="L1" s="49" t="s">
        <v>204</v>
      </c>
      <c r="M1" s="149" t="s">
        <v>269</v>
      </c>
      <c r="N1" s="149" t="s">
        <v>290</v>
      </c>
      <c r="O1" s="149" t="s">
        <v>294</v>
      </c>
      <c r="P1" s="149"/>
      <c r="Q1" s="149" t="s">
        <v>337</v>
      </c>
      <c r="R1" s="149" t="s">
        <v>304</v>
      </c>
      <c r="S1" s="149" t="s">
        <v>350</v>
      </c>
      <c r="U1" s="49" t="s">
        <v>382</v>
      </c>
    </row>
    <row r="2" spans="1:21">
      <c r="A2" s="5" t="s">
        <v>44</v>
      </c>
      <c r="C2" t="s">
        <v>0</v>
      </c>
      <c r="D2" t="s">
        <v>0</v>
      </c>
      <c r="E2" t="s">
        <v>242</v>
      </c>
      <c r="F2" t="s">
        <v>183</v>
      </c>
      <c r="G2" t="s">
        <v>18</v>
      </c>
      <c r="H2" s="191" t="s">
        <v>240</v>
      </c>
      <c r="I2" s="4" t="s">
        <v>198</v>
      </c>
      <c r="J2" s="4" t="s">
        <v>205</v>
      </c>
      <c r="K2" s="4" t="s">
        <v>209</v>
      </c>
      <c r="L2" s="4" t="s">
        <v>215</v>
      </c>
      <c r="M2" s="150" t="s">
        <v>270</v>
      </c>
      <c r="N2" s="150" t="s">
        <v>291</v>
      </c>
      <c r="O2" s="150" t="s">
        <v>295</v>
      </c>
      <c r="P2" s="150" t="s">
        <v>268</v>
      </c>
      <c r="Q2" s="150" t="s">
        <v>339</v>
      </c>
      <c r="R2" s="150" t="s">
        <v>305</v>
      </c>
      <c r="S2" s="272" t="s">
        <v>351</v>
      </c>
      <c r="U2" s="150" t="s">
        <v>162</v>
      </c>
    </row>
    <row r="3" spans="1:21" ht="12" customHeight="1">
      <c r="A3" s="5" t="s">
        <v>45</v>
      </c>
      <c r="D3" t="s">
        <v>1</v>
      </c>
      <c r="E3" t="s">
        <v>243</v>
      </c>
      <c r="F3" t="s">
        <v>184</v>
      </c>
      <c r="G3" t="s">
        <v>19</v>
      </c>
      <c r="H3" s="48" t="s">
        <v>221</v>
      </c>
      <c r="I3" s="4" t="s">
        <v>212</v>
      </c>
      <c r="J3" s="4" t="s">
        <v>206</v>
      </c>
      <c r="K3" s="4" t="s">
        <v>210</v>
      </c>
      <c r="L3" s="4" t="s">
        <v>211</v>
      </c>
      <c r="M3" s="150" t="s">
        <v>271</v>
      </c>
      <c r="N3" s="150" t="s">
        <v>292</v>
      </c>
      <c r="O3" s="150" t="s">
        <v>296</v>
      </c>
      <c r="P3" s="150" t="s">
        <v>118</v>
      </c>
      <c r="Q3" s="150" t="s">
        <v>340</v>
      </c>
      <c r="R3" s="150" t="s">
        <v>306</v>
      </c>
      <c r="S3" s="150" t="s">
        <v>353</v>
      </c>
      <c r="U3" s="150" t="s">
        <v>164</v>
      </c>
    </row>
    <row r="4" spans="1:21" ht="12" customHeight="1">
      <c r="A4" s="5" t="s">
        <v>46</v>
      </c>
      <c r="D4" t="s">
        <v>2</v>
      </c>
      <c r="E4" t="s">
        <v>244</v>
      </c>
      <c r="F4" t="s">
        <v>185</v>
      </c>
      <c r="H4" s="48" t="s">
        <v>223</v>
      </c>
      <c r="I4" s="4" t="s">
        <v>199</v>
      </c>
      <c r="J4" s="4" t="s">
        <v>207</v>
      </c>
      <c r="M4" s="150" t="s">
        <v>272</v>
      </c>
      <c r="O4" s="150" t="s">
        <v>297</v>
      </c>
      <c r="P4" s="150" t="s">
        <v>119</v>
      </c>
      <c r="Q4" s="150" t="s">
        <v>355</v>
      </c>
      <c r="S4" s="150" t="s">
        <v>352</v>
      </c>
      <c r="U4" s="150" t="s">
        <v>165</v>
      </c>
    </row>
    <row r="5" spans="1:21" ht="12" customHeight="1">
      <c r="A5" s="5" t="s">
        <v>47</v>
      </c>
      <c r="D5" t="s">
        <v>3</v>
      </c>
      <c r="E5" t="s">
        <v>245</v>
      </c>
      <c r="F5" t="s">
        <v>186</v>
      </c>
      <c r="H5" s="191" t="s">
        <v>325</v>
      </c>
      <c r="I5" s="4" t="s">
        <v>200</v>
      </c>
      <c r="J5" s="4" t="s">
        <v>208</v>
      </c>
      <c r="P5" s="150" t="s">
        <v>120</v>
      </c>
      <c r="Q5" s="150" t="s">
        <v>380</v>
      </c>
    </row>
    <row r="6" spans="1:21" ht="12" customHeight="1">
      <c r="A6" s="5" t="s">
        <v>48</v>
      </c>
      <c r="D6" t="s">
        <v>4</v>
      </c>
      <c r="E6" t="s">
        <v>246</v>
      </c>
      <c r="F6" t="s">
        <v>187</v>
      </c>
      <c r="H6" s="48" t="s">
        <v>226</v>
      </c>
      <c r="I6" s="4" t="s">
        <v>201</v>
      </c>
      <c r="P6" s="150" t="s">
        <v>342</v>
      </c>
      <c r="Q6" s="150" t="s">
        <v>375</v>
      </c>
    </row>
    <row r="7" spans="1:21" ht="12" customHeight="1">
      <c r="A7" s="5" t="s">
        <v>49</v>
      </c>
      <c r="D7" t="s">
        <v>5</v>
      </c>
      <c r="E7" t="s">
        <v>247</v>
      </c>
      <c r="F7" t="s">
        <v>188</v>
      </c>
      <c r="H7" s="48" t="s">
        <v>228</v>
      </c>
      <c r="I7" s="4" t="s">
        <v>216</v>
      </c>
      <c r="P7" s="150" t="s">
        <v>356</v>
      </c>
      <c r="Q7" s="150" t="s">
        <v>379</v>
      </c>
    </row>
    <row r="8" spans="1:21" ht="12" customHeight="1">
      <c r="A8" s="5" t="s">
        <v>50</v>
      </c>
      <c r="D8" t="s">
        <v>6</v>
      </c>
      <c r="E8" t="s">
        <v>248</v>
      </c>
      <c r="F8" t="s">
        <v>189</v>
      </c>
      <c r="H8" s="48" t="s">
        <v>230</v>
      </c>
      <c r="P8" s="150" t="s">
        <v>357</v>
      </c>
      <c r="Q8" s="150" t="s">
        <v>338</v>
      </c>
    </row>
    <row r="9" spans="1:21" ht="12" customHeight="1">
      <c r="A9" s="5" t="s">
        <v>51</v>
      </c>
      <c r="D9" t="s">
        <v>7</v>
      </c>
      <c r="E9" t="s">
        <v>249</v>
      </c>
      <c r="F9" t="s">
        <v>190</v>
      </c>
      <c r="H9" s="191" t="s">
        <v>232</v>
      </c>
      <c r="P9" s="150" t="s">
        <v>374</v>
      </c>
      <c r="Q9" s="150" t="s">
        <v>297</v>
      </c>
    </row>
    <row r="10" spans="1:21" ht="12" customHeight="1">
      <c r="A10" s="5" t="s">
        <v>52</v>
      </c>
      <c r="D10" t="s">
        <v>8</v>
      </c>
      <c r="E10" t="s">
        <v>250</v>
      </c>
      <c r="F10" t="s">
        <v>191</v>
      </c>
      <c r="H10" s="191" t="s">
        <v>233</v>
      </c>
    </row>
    <row r="11" spans="1:21" ht="12" customHeight="1">
      <c r="A11" s="5" t="s">
        <v>53</v>
      </c>
      <c r="D11" t="s">
        <v>9</v>
      </c>
      <c r="E11" t="s">
        <v>251</v>
      </c>
      <c r="F11" t="s">
        <v>192</v>
      </c>
      <c r="H11" s="191" t="s">
        <v>234</v>
      </c>
    </row>
    <row r="12" spans="1:21" ht="11.25">
      <c r="A12" s="5" t="s">
        <v>138</v>
      </c>
      <c r="D12" t="s">
        <v>10</v>
      </c>
      <c r="E12" t="s">
        <v>252</v>
      </c>
      <c r="F12" t="s">
        <v>193</v>
      </c>
      <c r="H12" s="191" t="s">
        <v>237</v>
      </c>
    </row>
    <row r="13" spans="1:21" ht="11.25">
      <c r="A13" s="5" t="s">
        <v>54</v>
      </c>
      <c r="D13" t="s">
        <v>11</v>
      </c>
      <c r="E13" t="s">
        <v>21</v>
      </c>
      <c r="F13" t="s">
        <v>194</v>
      </c>
      <c r="H13" s="191" t="s">
        <v>239</v>
      </c>
    </row>
    <row r="14" spans="1:21" ht="12.75" customHeight="1">
      <c r="A14" s="5" t="s">
        <v>139</v>
      </c>
      <c r="D14" t="s">
        <v>12</v>
      </c>
      <c r="E14" t="s">
        <v>22</v>
      </c>
    </row>
    <row r="15" spans="1:21" ht="12.75" customHeight="1">
      <c r="A15" s="119" t="s">
        <v>255</v>
      </c>
      <c r="D15" t="s">
        <v>13</v>
      </c>
      <c r="E15" t="s">
        <v>23</v>
      </c>
    </row>
    <row r="16" spans="1:21">
      <c r="A16" s="5" t="s">
        <v>55</v>
      </c>
      <c r="D16" t="s">
        <v>273</v>
      </c>
      <c r="E16" t="s">
        <v>0</v>
      </c>
    </row>
    <row r="17" spans="1:5">
      <c r="A17" s="5" t="s">
        <v>56</v>
      </c>
      <c r="D17" t="s">
        <v>274</v>
      </c>
      <c r="E17" t="s">
        <v>1</v>
      </c>
    </row>
    <row r="18" spans="1:5">
      <c r="A18" s="5" t="s">
        <v>57</v>
      </c>
      <c r="D18" t="s">
        <v>289</v>
      </c>
      <c r="E18" t="s">
        <v>2</v>
      </c>
    </row>
    <row r="19" spans="1:5">
      <c r="A19" s="5" t="s">
        <v>58</v>
      </c>
      <c r="E19" t="s">
        <v>3</v>
      </c>
    </row>
    <row r="20" spans="1:5">
      <c r="A20" s="5" t="s">
        <v>59</v>
      </c>
      <c r="E20" t="s">
        <v>4</v>
      </c>
    </row>
    <row r="21" spans="1:5">
      <c r="A21" s="5" t="s">
        <v>60</v>
      </c>
      <c r="E21" t="s">
        <v>5</v>
      </c>
    </row>
    <row r="22" spans="1:5">
      <c r="A22" s="5" t="s">
        <v>61</v>
      </c>
      <c r="E22" t="s">
        <v>6</v>
      </c>
    </row>
    <row r="23" spans="1:5">
      <c r="A23" s="5" t="s">
        <v>62</v>
      </c>
      <c r="E23" t="s">
        <v>7</v>
      </c>
    </row>
    <row r="24" spans="1:5">
      <c r="A24" s="5" t="s">
        <v>63</v>
      </c>
      <c r="E24" t="s">
        <v>8</v>
      </c>
    </row>
    <row r="25" spans="1:5">
      <c r="A25" s="5" t="s">
        <v>64</v>
      </c>
      <c r="E25" t="s">
        <v>9</v>
      </c>
    </row>
    <row r="26" spans="1:5">
      <c r="A26" s="5" t="s">
        <v>65</v>
      </c>
      <c r="E26" t="s">
        <v>10</v>
      </c>
    </row>
    <row r="27" spans="1:5">
      <c r="A27" s="5" t="s">
        <v>66</v>
      </c>
      <c r="E27" t="s">
        <v>11</v>
      </c>
    </row>
    <row r="28" spans="1:5">
      <c r="A28" s="5" t="s">
        <v>67</v>
      </c>
      <c r="E28" t="s">
        <v>12</v>
      </c>
    </row>
    <row r="29" spans="1:5">
      <c r="A29" s="5" t="s">
        <v>68</v>
      </c>
      <c r="E29" t="s">
        <v>13</v>
      </c>
    </row>
    <row r="30" spans="1:5">
      <c r="A30" s="5" t="s">
        <v>69</v>
      </c>
      <c r="E30" t="s">
        <v>273</v>
      </c>
    </row>
    <row r="31" spans="1:5">
      <c r="A31" s="5" t="s">
        <v>70</v>
      </c>
      <c r="E31" t="s">
        <v>274</v>
      </c>
    </row>
    <row r="32" spans="1:5">
      <c r="A32" s="5" t="s">
        <v>71</v>
      </c>
      <c r="E32" t="s">
        <v>289</v>
      </c>
    </row>
    <row r="33" spans="1:1">
      <c r="A33" s="5" t="s">
        <v>72</v>
      </c>
    </row>
    <row r="34" spans="1:1">
      <c r="A34" s="5" t="s">
        <v>73</v>
      </c>
    </row>
    <row r="35" spans="1:1">
      <c r="A35" s="5" t="s">
        <v>74</v>
      </c>
    </row>
    <row r="36" spans="1:1">
      <c r="A36" s="5" t="s">
        <v>38</v>
      </c>
    </row>
    <row r="37" spans="1:1">
      <c r="A37" s="5" t="s">
        <v>39</v>
      </c>
    </row>
    <row r="38" spans="1:1">
      <c r="A38" s="5" t="s">
        <v>40</v>
      </c>
    </row>
    <row r="39" spans="1:1">
      <c r="A39" s="5" t="s">
        <v>41</v>
      </c>
    </row>
    <row r="40" spans="1:1">
      <c r="A40" s="5" t="s">
        <v>42</v>
      </c>
    </row>
    <row r="41" spans="1:1">
      <c r="A41" s="5" t="s">
        <v>43</v>
      </c>
    </row>
    <row r="42" spans="1:1">
      <c r="A42" s="5" t="s">
        <v>75</v>
      </c>
    </row>
    <row r="43" spans="1:1">
      <c r="A43" s="5" t="s">
        <v>76</v>
      </c>
    </row>
    <row r="44" spans="1:1">
      <c r="A44" s="5" t="s">
        <v>77</v>
      </c>
    </row>
    <row r="45" spans="1:1">
      <c r="A45" s="5" t="s">
        <v>78</v>
      </c>
    </row>
    <row r="46" spans="1:1">
      <c r="A46" s="5" t="s">
        <v>79</v>
      </c>
    </row>
    <row r="47" spans="1:1">
      <c r="A47" s="5" t="s">
        <v>100</v>
      </c>
    </row>
    <row r="48" spans="1:1">
      <c r="A48" s="5" t="s">
        <v>101</v>
      </c>
    </row>
    <row r="49" spans="1:1">
      <c r="A49" s="5" t="s">
        <v>102</v>
      </c>
    </row>
    <row r="50" spans="1:1">
      <c r="A50" s="5" t="s">
        <v>80</v>
      </c>
    </row>
    <row r="51" spans="1:1">
      <c r="A51" s="5" t="s">
        <v>81</v>
      </c>
    </row>
    <row r="52" spans="1:1">
      <c r="A52" s="5" t="s">
        <v>82</v>
      </c>
    </row>
    <row r="53" spans="1:1">
      <c r="A53" s="5" t="s">
        <v>83</v>
      </c>
    </row>
    <row r="54" spans="1:1">
      <c r="A54" s="5" t="s">
        <v>84</v>
      </c>
    </row>
    <row r="55" spans="1:1">
      <c r="A55" s="5" t="s">
        <v>85</v>
      </c>
    </row>
    <row r="56" spans="1:1">
      <c r="A56" s="5" t="s">
        <v>86</v>
      </c>
    </row>
    <row r="57" spans="1:1">
      <c r="A57" s="119" t="s">
        <v>256</v>
      </c>
    </row>
    <row r="58" spans="1:1">
      <c r="A58" s="5" t="s">
        <v>87</v>
      </c>
    </row>
    <row r="59" spans="1:1">
      <c r="A59" s="5" t="s">
        <v>88</v>
      </c>
    </row>
    <row r="60" spans="1:1">
      <c r="A60" s="5" t="s">
        <v>89</v>
      </c>
    </row>
    <row r="61" spans="1:1">
      <c r="A61" s="5" t="s">
        <v>90</v>
      </c>
    </row>
    <row r="62" spans="1:1">
      <c r="A62" s="5" t="s">
        <v>33</v>
      </c>
    </row>
    <row r="63" spans="1:1">
      <c r="A63" s="5" t="s">
        <v>91</v>
      </c>
    </row>
    <row r="64" spans="1:1">
      <c r="A64" s="5" t="s">
        <v>92</v>
      </c>
    </row>
    <row r="65" spans="1:1">
      <c r="A65" s="5" t="s">
        <v>93</v>
      </c>
    </row>
    <row r="66" spans="1:1">
      <c r="A66" s="5" t="s">
        <v>94</v>
      </c>
    </row>
    <row r="67" spans="1:1">
      <c r="A67" s="5" t="s">
        <v>95</v>
      </c>
    </row>
    <row r="68" spans="1:1">
      <c r="A68" s="5" t="s">
        <v>96</v>
      </c>
    </row>
    <row r="69" spans="1:1">
      <c r="A69" s="5" t="s">
        <v>97</v>
      </c>
    </row>
    <row r="70" spans="1:1">
      <c r="A70" s="5" t="s">
        <v>98</v>
      </c>
    </row>
    <row r="71" spans="1:1">
      <c r="A71" s="5" t="s">
        <v>99</v>
      </c>
    </row>
    <row r="72" spans="1:1">
      <c r="A72" s="5" t="s">
        <v>103</v>
      </c>
    </row>
    <row r="73" spans="1:1">
      <c r="A73" s="5" t="s">
        <v>104</v>
      </c>
    </row>
    <row r="74" spans="1:1">
      <c r="A74" s="5" t="s">
        <v>105</v>
      </c>
    </row>
    <row r="75" spans="1:1">
      <c r="A75" s="5" t="s">
        <v>106</v>
      </c>
    </row>
    <row r="76" spans="1:1">
      <c r="A76" s="5" t="s">
        <v>107</v>
      </c>
    </row>
    <row r="77" spans="1:1">
      <c r="A77" s="5" t="s">
        <v>108</v>
      </c>
    </row>
    <row r="78" spans="1:1">
      <c r="A78" s="5" t="s">
        <v>109</v>
      </c>
    </row>
    <row r="79" spans="1:1">
      <c r="A79" s="5" t="s">
        <v>37</v>
      </c>
    </row>
    <row r="80" spans="1:1">
      <c r="A80" s="5" t="s">
        <v>110</v>
      </c>
    </row>
    <row r="81" spans="1:1">
      <c r="A81" s="5" t="s">
        <v>111</v>
      </c>
    </row>
    <row r="82" spans="1:1">
      <c r="A82" s="5" t="s">
        <v>112</v>
      </c>
    </row>
    <row r="83" spans="1:1">
      <c r="A83" s="5" t="s">
        <v>113</v>
      </c>
    </row>
    <row r="84" spans="1:1">
      <c r="A84" s="5" t="s">
        <v>114</v>
      </c>
    </row>
    <row r="85" spans="1:1">
      <c r="A85" s="5" t="s">
        <v>115</v>
      </c>
    </row>
    <row r="86" spans="1:1">
      <c r="A86" s="5" t="s">
        <v>116</v>
      </c>
    </row>
    <row r="87" spans="1:1">
      <c r="A87" s="5" t="s">
        <v>117</v>
      </c>
    </row>
  </sheetData>
  <sheetProtection formatColumns="0" formatRows="0"/>
  <phoneticPr fontId="11"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et_union">
    <tabColor indexed="47"/>
  </sheetPr>
  <dimension ref="A1:BZ36"/>
  <sheetViews>
    <sheetView showGridLines="0" topLeftCell="AT1" workbookViewId="0">
      <selection activeCell="BO6" sqref="BO6"/>
    </sheetView>
  </sheetViews>
  <sheetFormatPr defaultRowHeight="11.25"/>
  <cols>
    <col min="1" max="1" width="16.85546875" customWidth="1"/>
    <col min="6" max="6" width="3.7109375" customWidth="1"/>
    <col min="7" max="10" width="4" customWidth="1"/>
    <col min="12" max="12" width="32.28515625" customWidth="1"/>
    <col min="13" max="13" width="31.140625" customWidth="1"/>
    <col min="15" max="15" width="25.42578125" customWidth="1"/>
    <col min="19" max="19" width="21.42578125" customWidth="1"/>
  </cols>
  <sheetData>
    <row r="1" spans="1:78" s="118" customFormat="1">
      <c r="A1" s="43" t="s">
        <v>169</v>
      </c>
    </row>
    <row r="2" spans="1:78" s="12" customFormat="1" ht="19.5" customHeight="1">
      <c r="C2" s="13"/>
      <c r="D2"/>
      <c r="E2" s="113"/>
      <c r="F2" s="151"/>
      <c r="G2" s="115"/>
      <c r="H2" s="186"/>
      <c r="I2" s="186"/>
      <c r="J2" s="186"/>
      <c r="BX2" s="253"/>
    </row>
    <row r="3" spans="1:78" ht="12" thickBot="1">
      <c r="A3" s="43" t="s">
        <v>284</v>
      </c>
      <c r="BX3" s="251"/>
    </row>
    <row r="4" spans="1:78" s="44" customFormat="1" ht="11.25" customHeight="1">
      <c r="C4" s="97"/>
      <c r="D4" s="367"/>
      <c r="E4" s="370"/>
      <c r="F4" s="416"/>
      <c r="G4" s="452"/>
      <c r="H4" s="379"/>
      <c r="I4" s="382"/>
      <c r="J4" s="382"/>
      <c r="K4" s="385"/>
      <c r="L4" s="423"/>
      <c r="M4" s="391"/>
      <c r="N4" s="162"/>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1"/>
      <c r="BO4" s="250"/>
      <c r="BP4" s="249"/>
      <c r="BQ4" s="249"/>
      <c r="BR4" s="249"/>
      <c r="BS4" s="249"/>
      <c r="BT4" s="249"/>
      <c r="BU4" s="249"/>
      <c r="BY4" s="249"/>
    </row>
    <row r="5" spans="1:78" s="44" customFormat="1" ht="11.25" customHeight="1">
      <c r="C5" s="305"/>
      <c r="D5" s="368"/>
      <c r="E5" s="371"/>
      <c r="F5" s="417"/>
      <c r="G5" s="377"/>
      <c r="H5" s="380"/>
      <c r="I5" s="383"/>
      <c r="J5" s="383"/>
      <c r="K5" s="386"/>
      <c r="L5" s="389"/>
      <c r="M5" s="392"/>
      <c r="N5" s="394"/>
      <c r="O5" s="397">
        <v>1</v>
      </c>
      <c r="P5" s="400"/>
      <c r="Q5" s="403"/>
      <c r="R5" s="364"/>
      <c r="S5" s="364"/>
      <c r="T5" s="364"/>
      <c r="U5" s="364"/>
      <c r="V5" s="364"/>
      <c r="W5" s="364"/>
      <c r="X5" s="364"/>
      <c r="Y5" s="364"/>
      <c r="Z5" s="364"/>
      <c r="AA5" s="364"/>
      <c r="AB5" s="364"/>
      <c r="AC5" s="364"/>
      <c r="AD5" s="364"/>
      <c r="AE5" s="208"/>
      <c r="AF5" s="219">
        <v>0</v>
      </c>
      <c r="AG5" s="218" t="s">
        <v>307</v>
      </c>
      <c r="AH5" s="218"/>
      <c r="AI5" s="218"/>
      <c r="AJ5" s="218"/>
      <c r="AK5" s="218"/>
      <c r="AL5" s="218"/>
      <c r="AM5" s="218"/>
      <c r="AN5" s="218"/>
      <c r="AO5" s="218"/>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4"/>
      <c r="BO5" s="250"/>
      <c r="BP5" s="362"/>
      <c r="BQ5" s="362"/>
      <c r="BR5" s="362"/>
      <c r="BS5" s="249"/>
      <c r="BT5" s="362"/>
      <c r="BU5" s="362"/>
      <c r="BV5" s="362"/>
      <c r="BW5" s="362"/>
      <c r="BX5" s="362"/>
      <c r="BY5" s="249"/>
    </row>
    <row r="6" spans="1:78" s="44" customFormat="1" ht="14.25">
      <c r="C6" s="305"/>
      <c r="D6" s="368"/>
      <c r="E6" s="371"/>
      <c r="F6" s="417"/>
      <c r="G6" s="377"/>
      <c r="H6" s="380"/>
      <c r="I6" s="383"/>
      <c r="J6" s="383"/>
      <c r="K6" s="386"/>
      <c r="L6" s="389"/>
      <c r="M6" s="392"/>
      <c r="N6" s="395"/>
      <c r="O6" s="398"/>
      <c r="P6" s="401"/>
      <c r="Q6" s="404"/>
      <c r="R6" s="365"/>
      <c r="S6" s="365"/>
      <c r="T6" s="365"/>
      <c r="U6" s="365"/>
      <c r="V6" s="365"/>
      <c r="W6" s="365"/>
      <c r="X6" s="365"/>
      <c r="Y6" s="365"/>
      <c r="Z6" s="365"/>
      <c r="AA6" s="365"/>
      <c r="AB6" s="365"/>
      <c r="AC6" s="365"/>
      <c r="AD6" s="365"/>
      <c r="AE6" s="192"/>
      <c r="AF6" s="216" t="s">
        <v>268</v>
      </c>
      <c r="AG6" s="157"/>
      <c r="AH6" s="298" t="s">
        <v>18</v>
      </c>
      <c r="AI6" s="317" t="s">
        <v>154</v>
      </c>
      <c r="AJ6" s="220"/>
      <c r="AK6" s="220"/>
      <c r="AL6" s="220"/>
      <c r="AM6" s="220"/>
      <c r="AN6" s="220"/>
      <c r="AO6" s="220"/>
      <c r="AP6" s="171" t="s">
        <v>19</v>
      </c>
      <c r="AQ6" s="103">
        <f>SUM(AT6,AW6,AZ6,BC6,BF6,BI6,BL6)</f>
        <v>0</v>
      </c>
      <c r="AR6" s="196">
        <f>SUM(AT6,AX6,BA6,BD6,BG6,BJ6,BM6)</f>
        <v>0</v>
      </c>
      <c r="AS6" s="194">
        <f>AQ6-AR6</f>
        <v>0</v>
      </c>
      <c r="AT6" s="310"/>
      <c r="AU6" s="158"/>
      <c r="AV6" s="243"/>
      <c r="AW6" s="310"/>
      <c r="AX6" s="312"/>
      <c r="AY6" s="193">
        <f>AW6-AX6</f>
        <v>0</v>
      </c>
      <c r="AZ6" s="314"/>
      <c r="BA6" s="312"/>
      <c r="BB6" s="193">
        <f>AZ6-BA6</f>
        <v>0</v>
      </c>
      <c r="BC6" s="310"/>
      <c r="BD6" s="312"/>
      <c r="BE6" s="193">
        <f>BC6-BD6</f>
        <v>0</v>
      </c>
      <c r="BF6" s="310"/>
      <c r="BG6" s="312"/>
      <c r="BH6" s="193">
        <f>BF6-BG6</f>
        <v>0</v>
      </c>
      <c r="BI6" s="310"/>
      <c r="BJ6" s="312"/>
      <c r="BK6" s="193">
        <f>BI6-BJ6</f>
        <v>0</v>
      </c>
      <c r="BL6" s="310"/>
      <c r="BM6" s="312"/>
      <c r="BN6" s="194">
        <f>BL6-BM6</f>
        <v>0</v>
      </c>
      <c r="BO6" s="250">
        <v>0</v>
      </c>
      <c r="BP6" s="362"/>
      <c r="BQ6" s="362"/>
      <c r="BR6" s="362"/>
      <c r="BS6" s="248" t="str">
        <f>AG6 &amp; BO6</f>
        <v>0</v>
      </c>
      <c r="BT6" s="362"/>
      <c r="BU6" s="362"/>
      <c r="BV6" s="362"/>
      <c r="BW6" s="362"/>
      <c r="BX6" s="362"/>
      <c r="BY6" s="248" t="str">
        <f>AG6&amp;AH6</f>
        <v>да</v>
      </c>
      <c r="BZ6" s="249"/>
    </row>
    <row r="7" spans="1:78" s="44" customFormat="1" ht="15" customHeight="1">
      <c r="C7" s="305"/>
      <c r="D7" s="368"/>
      <c r="E7" s="371"/>
      <c r="F7" s="417"/>
      <c r="G7" s="377"/>
      <c r="H7" s="380"/>
      <c r="I7" s="383"/>
      <c r="J7" s="383"/>
      <c r="K7" s="386"/>
      <c r="L7" s="389"/>
      <c r="M7" s="392"/>
      <c r="N7" s="396"/>
      <c r="O7" s="399"/>
      <c r="P7" s="402"/>
      <c r="Q7" s="405"/>
      <c r="R7" s="366"/>
      <c r="S7" s="366"/>
      <c r="T7" s="366"/>
      <c r="U7" s="366"/>
      <c r="V7" s="366"/>
      <c r="W7" s="366"/>
      <c r="X7" s="366"/>
      <c r="Y7" s="366"/>
      <c r="Z7" s="366"/>
      <c r="AA7" s="366"/>
      <c r="AB7" s="366"/>
      <c r="AC7" s="366"/>
      <c r="AD7" s="366"/>
      <c r="AE7" s="278" t="s">
        <v>377</v>
      </c>
      <c r="AF7" s="202"/>
      <c r="AG7" s="222" t="s">
        <v>24</v>
      </c>
      <c r="AH7" s="222"/>
      <c r="AI7" s="222"/>
      <c r="AJ7" s="222"/>
      <c r="AK7" s="222"/>
      <c r="AL7" s="222"/>
      <c r="AM7" s="222"/>
      <c r="AN7" s="222"/>
      <c r="AO7" s="222"/>
      <c r="AP7" s="167"/>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9"/>
      <c r="BO7" s="250"/>
      <c r="BP7" s="362"/>
      <c r="BQ7" s="362"/>
      <c r="BR7" s="362"/>
      <c r="BS7" s="249"/>
      <c r="BT7" s="362"/>
      <c r="BU7" s="362"/>
      <c r="BV7" s="362"/>
      <c r="BW7" s="362"/>
      <c r="BX7" s="362"/>
      <c r="BY7" s="249"/>
    </row>
    <row r="8" spans="1:78" s="44" customFormat="1" ht="15" customHeight="1" thickBot="1">
      <c r="C8" s="306"/>
      <c r="D8" s="369"/>
      <c r="E8" s="372"/>
      <c r="F8" s="418"/>
      <c r="G8" s="378"/>
      <c r="H8" s="381"/>
      <c r="I8" s="384"/>
      <c r="J8" s="384"/>
      <c r="K8" s="387"/>
      <c r="L8" s="390"/>
      <c r="M8" s="393"/>
      <c r="N8" s="279" t="s">
        <v>378</v>
      </c>
      <c r="O8" s="211"/>
      <c r="P8" s="363" t="s">
        <v>282</v>
      </c>
      <c r="Q8" s="363"/>
      <c r="R8" s="170"/>
      <c r="S8" s="170"/>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6"/>
      <c r="BO8" s="250"/>
      <c r="BP8" s="249"/>
      <c r="BQ8" s="249"/>
      <c r="BR8" s="249"/>
      <c r="BS8" s="249"/>
      <c r="BT8" s="249"/>
      <c r="BU8" s="249"/>
      <c r="BY8" s="249"/>
    </row>
    <row r="9" spans="1:78">
      <c r="A9" s="43" t="s">
        <v>278</v>
      </c>
      <c r="BO9" s="251"/>
      <c r="BP9" s="251"/>
      <c r="BQ9" s="251"/>
      <c r="BR9" s="251"/>
      <c r="BS9" s="251"/>
      <c r="BT9" s="251"/>
      <c r="BU9" s="251"/>
      <c r="BY9" s="251"/>
    </row>
    <row r="10" spans="1:78" s="44" customFormat="1" ht="11.25" customHeight="1">
      <c r="C10" s="97"/>
      <c r="D10"/>
      <c r="E10"/>
      <c r="F10"/>
      <c r="G10"/>
      <c r="H10"/>
      <c r="I10"/>
      <c r="J10"/>
      <c r="K10"/>
      <c r="L10"/>
      <c r="M10"/>
      <c r="N10" s="453"/>
      <c r="O10" s="397"/>
      <c r="P10" s="454" t="s">
        <v>18</v>
      </c>
      <c r="Q10" s="403"/>
      <c r="R10" s="364"/>
      <c r="S10" s="364"/>
      <c r="T10" s="364"/>
      <c r="U10" s="364"/>
      <c r="V10" s="364"/>
      <c r="W10" s="364"/>
      <c r="X10" s="364"/>
      <c r="Y10" s="364"/>
      <c r="Z10" s="364"/>
      <c r="AA10" s="364"/>
      <c r="AB10" s="364"/>
      <c r="AC10" s="364"/>
      <c r="AD10" s="364"/>
      <c r="AE10" s="208"/>
      <c r="AF10" s="219">
        <v>0</v>
      </c>
      <c r="AG10" s="218" t="s">
        <v>307</v>
      </c>
      <c r="AH10" s="218"/>
      <c r="AI10" s="218"/>
      <c r="AJ10" s="218"/>
      <c r="AK10" s="218"/>
      <c r="AL10" s="218"/>
      <c r="AM10" s="218"/>
      <c r="AN10" s="218"/>
      <c r="AO10" s="218"/>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4"/>
      <c r="BO10" s="250"/>
      <c r="BP10" s="362"/>
      <c r="BQ10" s="362"/>
      <c r="BR10" s="362"/>
      <c r="BS10" s="249"/>
      <c r="BT10" s="362"/>
      <c r="BU10" s="362"/>
      <c r="BV10" s="362"/>
      <c r="BW10" s="362"/>
      <c r="BX10" s="362"/>
      <c r="BY10" s="249"/>
    </row>
    <row r="11" spans="1:78" s="44" customFormat="1" ht="14.25">
      <c r="C11" s="97"/>
      <c r="D11"/>
      <c r="E11"/>
      <c r="F11"/>
      <c r="G11"/>
      <c r="H11"/>
      <c r="I11"/>
      <c r="J11"/>
      <c r="K11"/>
      <c r="L11"/>
      <c r="M11"/>
      <c r="N11" s="395"/>
      <c r="O11" s="398"/>
      <c r="P11" s="455"/>
      <c r="Q11" s="404"/>
      <c r="R11" s="365"/>
      <c r="S11" s="365"/>
      <c r="T11" s="365"/>
      <c r="U11" s="365"/>
      <c r="V11" s="365"/>
      <c r="W11" s="365"/>
      <c r="X11" s="365"/>
      <c r="Y11" s="365"/>
      <c r="Z11" s="365"/>
      <c r="AA11" s="365"/>
      <c r="AB11" s="365"/>
      <c r="AC11" s="365"/>
      <c r="AD11" s="365"/>
      <c r="AE11" s="192"/>
      <c r="AF11" s="216" t="s">
        <v>268</v>
      </c>
      <c r="AG11" s="157"/>
      <c r="AH11" s="298" t="s">
        <v>18</v>
      </c>
      <c r="AI11" s="317" t="s">
        <v>154</v>
      </c>
      <c r="AJ11" s="220"/>
      <c r="AK11" s="220"/>
      <c r="AL11" s="220"/>
      <c r="AM11" s="220"/>
      <c r="AN11" s="220"/>
      <c r="AO11" s="220"/>
      <c r="AP11" s="171" t="s">
        <v>19</v>
      </c>
      <c r="AQ11" s="103">
        <f>SUM(AT11,AW11,AZ11,BC11,BF11,BI11,BL11)</f>
        <v>0</v>
      </c>
      <c r="AR11" s="196">
        <f>SUM(AT11,AX11,BA11,BD11,BG11,BJ11,BM11)</f>
        <v>0</v>
      </c>
      <c r="AS11" s="194">
        <f>AQ11-AR11</f>
        <v>0</v>
      </c>
      <c r="AT11" s="310"/>
      <c r="AU11" s="158"/>
      <c r="AV11" s="243"/>
      <c r="AW11" s="310"/>
      <c r="AX11" s="312"/>
      <c r="AY11" s="193">
        <f>AW11-AX11</f>
        <v>0</v>
      </c>
      <c r="AZ11" s="314"/>
      <c r="BA11" s="312"/>
      <c r="BB11" s="193">
        <f>AZ11-BA11</f>
        <v>0</v>
      </c>
      <c r="BC11" s="310"/>
      <c r="BD11" s="312"/>
      <c r="BE11" s="193">
        <f>BC11-BD11</f>
        <v>0</v>
      </c>
      <c r="BF11" s="310"/>
      <c r="BG11" s="312"/>
      <c r="BH11" s="193">
        <f>BF11-BG11</f>
        <v>0</v>
      </c>
      <c r="BI11" s="310"/>
      <c r="BJ11" s="312"/>
      <c r="BK11" s="193">
        <f>BI11-BJ11</f>
        <v>0</v>
      </c>
      <c r="BL11" s="310"/>
      <c r="BM11" s="312"/>
      <c r="BN11" s="194">
        <f>BL11-BM11</f>
        <v>0</v>
      </c>
      <c r="BO11" s="250">
        <v>0</v>
      </c>
      <c r="BP11" s="362"/>
      <c r="BQ11" s="362"/>
      <c r="BR11" s="362"/>
      <c r="BS11" s="248" t="str">
        <f>AG11 &amp; BO11</f>
        <v>0</v>
      </c>
      <c r="BT11" s="362"/>
      <c r="BU11" s="362"/>
      <c r="BV11" s="362"/>
      <c r="BW11" s="362"/>
      <c r="BX11" s="362"/>
      <c r="BY11" s="248" t="str">
        <f>AG11&amp;AH11</f>
        <v>да</v>
      </c>
      <c r="BZ11" s="249"/>
    </row>
    <row r="12" spans="1:78" s="44" customFormat="1" ht="15" customHeight="1">
      <c r="C12" s="97"/>
      <c r="D12"/>
      <c r="E12"/>
      <c r="F12"/>
      <c r="G12"/>
      <c r="H12"/>
      <c r="I12"/>
      <c r="J12"/>
      <c r="K12"/>
      <c r="L12"/>
      <c r="M12"/>
      <c r="N12" s="395"/>
      <c r="O12" s="399"/>
      <c r="P12" s="456"/>
      <c r="Q12" s="405"/>
      <c r="R12" s="366"/>
      <c r="S12" s="366"/>
      <c r="T12" s="366"/>
      <c r="U12" s="366"/>
      <c r="V12" s="366"/>
      <c r="W12" s="366"/>
      <c r="X12" s="366"/>
      <c r="Y12" s="366"/>
      <c r="Z12" s="366"/>
      <c r="AA12" s="366"/>
      <c r="AB12" s="366"/>
      <c r="AC12" s="366"/>
      <c r="AD12" s="366"/>
      <c r="AE12" s="278" t="s">
        <v>377</v>
      </c>
      <c r="AF12" s="215"/>
      <c r="AG12" s="222" t="s">
        <v>24</v>
      </c>
      <c r="AH12" s="222"/>
      <c r="AI12" s="222"/>
      <c r="AJ12" s="222"/>
      <c r="AK12" s="222"/>
      <c r="AL12" s="222"/>
      <c r="AM12" s="222"/>
      <c r="AN12" s="222"/>
      <c r="AO12" s="222"/>
      <c r="AP12" s="167"/>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9"/>
      <c r="BO12" s="250"/>
      <c r="BP12" s="362"/>
      <c r="BQ12" s="362"/>
      <c r="BR12" s="362"/>
      <c r="BS12" s="249"/>
      <c r="BT12" s="362"/>
      <c r="BU12" s="362"/>
      <c r="BV12" s="362"/>
      <c r="BW12" s="362"/>
      <c r="BX12" s="362"/>
      <c r="BY12" s="249"/>
    </row>
    <row r="13" spans="1:78">
      <c r="A13" s="43" t="s">
        <v>285</v>
      </c>
      <c r="BO13" s="251"/>
      <c r="BP13" s="251"/>
      <c r="BQ13" s="251"/>
      <c r="BR13" s="251"/>
      <c r="BS13" s="251"/>
      <c r="BT13" s="251"/>
      <c r="BU13" s="251"/>
      <c r="BY13" s="251"/>
    </row>
    <row r="14" spans="1:78" s="44" customFormat="1" ht="14.25">
      <c r="C14" s="97"/>
      <c r="D14"/>
      <c r="E14"/>
      <c r="F14"/>
      <c r="G14"/>
      <c r="H14"/>
      <c r="I14"/>
      <c r="J14"/>
      <c r="K14"/>
      <c r="L14"/>
      <c r="M14"/>
      <c r="N14" s="156"/>
      <c r="O14" s="210"/>
      <c r="P14" s="210"/>
      <c r="Q14" s="210"/>
      <c r="R14" s="210"/>
      <c r="S14" s="210"/>
      <c r="T14" s="210"/>
      <c r="U14" s="210"/>
      <c r="V14" s="210"/>
      <c r="W14" s="210"/>
      <c r="X14" s="210"/>
      <c r="Y14" s="210"/>
      <c r="Z14" s="210"/>
      <c r="AA14" s="210"/>
      <c r="AB14"/>
      <c r="AC14"/>
      <c r="AD14"/>
      <c r="AE14" s="217"/>
      <c r="AF14" s="216"/>
      <c r="AG14" s="195"/>
      <c r="AH14" s="300" t="s">
        <v>18</v>
      </c>
      <c r="AI14" s="317" t="s">
        <v>154</v>
      </c>
      <c r="AJ14" s="220"/>
      <c r="AK14" s="220"/>
      <c r="AL14" s="220"/>
      <c r="AM14" s="220"/>
      <c r="AN14" s="220"/>
      <c r="AO14" s="220"/>
      <c r="AP14" s="171" t="s">
        <v>19</v>
      </c>
      <c r="AQ14" s="194">
        <f>SUM(AT14,AW14,AZ14,BC14,BF14,BI14,BL14)</f>
        <v>0</v>
      </c>
      <c r="AR14" s="196">
        <f>SUM(AT14,AX14,BA14,BD14,BG14,BJ14,BM14)</f>
        <v>0</v>
      </c>
      <c r="AS14" s="194">
        <f>AQ14-AR14</f>
        <v>0</v>
      </c>
      <c r="AT14" s="315"/>
      <c r="AU14" s="172"/>
      <c r="AV14" s="240"/>
      <c r="AW14" s="311"/>
      <c r="AX14" s="313"/>
      <c r="AY14" s="198">
        <f>AW14-AX14</f>
        <v>0</v>
      </c>
      <c r="AZ14" s="315"/>
      <c r="BA14" s="313"/>
      <c r="BB14" s="198">
        <f>AZ14-BA14</f>
        <v>0</v>
      </c>
      <c r="BC14" s="311"/>
      <c r="BD14" s="313"/>
      <c r="BE14" s="198">
        <f>BC14-BD14</f>
        <v>0</v>
      </c>
      <c r="BF14" s="311"/>
      <c r="BG14" s="313"/>
      <c r="BH14" s="198">
        <f>BF14-BG14</f>
        <v>0</v>
      </c>
      <c r="BI14" s="311"/>
      <c r="BJ14" s="313"/>
      <c r="BK14" s="198">
        <f>BI14-BJ14</f>
        <v>0</v>
      </c>
      <c r="BL14" s="311"/>
      <c r="BM14" s="313"/>
      <c r="BN14" s="194">
        <f>BL14-BM14</f>
        <v>0</v>
      </c>
      <c r="BO14" s="250">
        <v>0</v>
      </c>
      <c r="BP14" s="249"/>
      <c r="BQ14" s="249"/>
      <c r="BR14" s="249"/>
      <c r="BS14" s="248" t="str">
        <f>AG14 &amp; BO14</f>
        <v>0</v>
      </c>
      <c r="BT14" s="249"/>
      <c r="BU14" s="249"/>
      <c r="BY14" s="248" t="str">
        <f>AG14&amp;AH14</f>
        <v>да</v>
      </c>
      <c r="BZ14" s="249"/>
    </row>
    <row r="15" spans="1:78">
      <c r="A15" s="43" t="s">
        <v>386</v>
      </c>
      <c r="BO15" s="251"/>
      <c r="BP15" s="251"/>
      <c r="BQ15" s="251"/>
      <c r="BR15" s="251"/>
      <c r="BS15" s="251"/>
      <c r="BT15" s="251"/>
      <c r="BU15" s="251"/>
      <c r="BY15" s="251"/>
    </row>
    <row r="16" spans="1:78" s="44" customFormat="1" ht="14.25">
      <c r="C16" s="97"/>
      <c r="D16"/>
      <c r="E16"/>
      <c r="F16"/>
      <c r="G16"/>
      <c r="H16"/>
      <c r="I16"/>
      <c r="J16"/>
      <c r="K16"/>
      <c r="L16"/>
      <c r="M16"/>
      <c r="N16" s="156"/>
      <c r="O16" s="210"/>
      <c r="P16" s="210"/>
      <c r="Q16" s="210"/>
      <c r="R16" s="210"/>
      <c r="S16" s="210"/>
      <c r="T16" s="210"/>
      <c r="U16" s="210"/>
      <c r="V16" s="210"/>
      <c r="W16" s="210"/>
      <c r="X16" s="210"/>
      <c r="Y16" s="210"/>
      <c r="Z16" s="210"/>
      <c r="AA16" s="210"/>
      <c r="AB16"/>
      <c r="AC16"/>
      <c r="AD16"/>
      <c r="AE16" s="217"/>
      <c r="AF16" s="216"/>
      <c r="AG16" s="304"/>
      <c r="AH16" s="171"/>
      <c r="AI16" s="216"/>
      <c r="AJ16" s="220"/>
      <c r="AK16" s="220"/>
      <c r="AL16" s="220"/>
      <c r="AM16" s="220"/>
      <c r="AN16" s="220"/>
      <c r="AO16" s="220"/>
      <c r="AP16" s="171" t="s">
        <v>19</v>
      </c>
      <c r="AQ16" s="194">
        <f>SUM(AT16,AW16,AZ16,BC16,BF16,BI16,BL16)</f>
        <v>0</v>
      </c>
      <c r="AR16" s="196">
        <f>SUM(AT16,AX16,BA16,BD16,BG16,BJ16,BM16)</f>
        <v>0</v>
      </c>
      <c r="AS16" s="194">
        <f>AQ16-AR16</f>
        <v>0</v>
      </c>
      <c r="AT16" s="269"/>
      <c r="AU16" s="172"/>
      <c r="AV16" s="240"/>
      <c r="AW16" s="197"/>
      <c r="AX16" s="240"/>
      <c r="AY16" s="198">
        <f>AW16-AX16</f>
        <v>0</v>
      </c>
      <c r="AZ16" s="172"/>
      <c r="BA16" s="240"/>
      <c r="BB16" s="198">
        <f>AZ16-BA16</f>
        <v>0</v>
      </c>
      <c r="BC16" s="197"/>
      <c r="BD16" s="240"/>
      <c r="BE16" s="198">
        <f>BC16-BD16</f>
        <v>0</v>
      </c>
      <c r="BF16" s="197"/>
      <c r="BG16" s="240"/>
      <c r="BH16" s="198">
        <f>BF16-BG16</f>
        <v>0</v>
      </c>
      <c r="BI16" s="197"/>
      <c r="BJ16" s="240"/>
      <c r="BK16" s="198">
        <f>BI16-BJ16</f>
        <v>0</v>
      </c>
      <c r="BL16" s="197"/>
      <c r="BM16" s="240"/>
      <c r="BN16" s="194">
        <f>BL16-BM16</f>
        <v>0</v>
      </c>
      <c r="BO16" s="250">
        <v>0</v>
      </c>
      <c r="BP16" s="249"/>
      <c r="BQ16" s="249"/>
      <c r="BR16" s="249"/>
      <c r="BS16" s="248" t="str">
        <f>AG16 &amp; BO16</f>
        <v>0</v>
      </c>
      <c r="BT16" s="249"/>
      <c r="BU16" s="249"/>
      <c r="BY16" s="248" t="str">
        <f>AG16&amp;AH16</f>
        <v/>
      </c>
      <c r="BZ16" s="249"/>
    </row>
    <row r="17" spans="1:78" s="180" customFormat="1" ht="15">
      <c r="A17" s="179" t="s">
        <v>287</v>
      </c>
      <c r="D17" s="181"/>
      <c r="E17" s="181"/>
      <c r="BO17" s="252"/>
      <c r="BP17" s="252"/>
      <c r="BQ17" s="252"/>
      <c r="BR17" s="252"/>
      <c r="BS17" s="252"/>
      <c r="BT17" s="252"/>
      <c r="BU17" s="252"/>
      <c r="BY17" s="252"/>
    </row>
    <row r="18" spans="1:78" s="12" customFormat="1" ht="15" customHeight="1">
      <c r="C18" s="182"/>
      <c r="D18" s="183"/>
      <c r="E18" s="184"/>
      <c r="BO18" s="253"/>
      <c r="BP18" s="253"/>
      <c r="BQ18" s="253"/>
      <c r="BR18" s="253"/>
      <c r="BS18" s="253"/>
      <c r="BT18" s="253"/>
      <c r="BU18" s="253"/>
      <c r="BY18" s="253"/>
    </row>
    <row r="19" spans="1:78">
      <c r="A19" s="43" t="s">
        <v>324</v>
      </c>
      <c r="BY19" s="251"/>
    </row>
    <row r="20" spans="1:78" ht="15" customHeight="1">
      <c r="C20" s="246"/>
      <c r="D20" s="232"/>
      <c r="E20" s="264"/>
      <c r="F20" s="265"/>
      <c r="G20" s="266"/>
      <c r="H20" s="236" t="str">
        <f xml:space="preserve"> IFERROR(IF(LEN(G20)=0,"",VLOOKUP(G20,OKTMO_TYPE_LIST,2,FALSE)),"МО отсутствует")</f>
        <v/>
      </c>
      <c r="I20" s="245"/>
      <c r="J20" s="262" t="s">
        <v>335</v>
      </c>
      <c r="K20" s="263"/>
      <c r="L20" s="263"/>
      <c r="M20" s="263"/>
    </row>
    <row r="23" spans="1:78" s="44" customFormat="1" ht="24" customHeight="1">
      <c r="C23" s="45"/>
      <c r="D23" s="427" t="s">
        <v>36</v>
      </c>
      <c r="E23" s="427" t="s">
        <v>195</v>
      </c>
      <c r="F23" s="427" t="s">
        <v>196</v>
      </c>
      <c r="G23" s="450" t="s">
        <v>163</v>
      </c>
      <c r="H23" s="451" t="s">
        <v>314</v>
      </c>
      <c r="I23" s="451"/>
      <c r="J23" s="451"/>
      <c r="K23" s="433" t="s">
        <v>254</v>
      </c>
      <c r="L23" s="424" t="s">
        <v>266</v>
      </c>
      <c r="M23" s="433" t="s">
        <v>267</v>
      </c>
      <c r="N23" s="212"/>
      <c r="O23" s="430" t="s">
        <v>315</v>
      </c>
      <c r="P23" s="439" t="s">
        <v>281</v>
      </c>
      <c r="Q23" s="439" t="s">
        <v>308</v>
      </c>
      <c r="R23" s="439" t="s">
        <v>309</v>
      </c>
      <c r="S23" s="446" t="s">
        <v>310</v>
      </c>
      <c r="T23" s="446"/>
      <c r="U23" s="446"/>
      <c r="V23" s="446"/>
      <c r="W23" s="446"/>
      <c r="X23" s="446"/>
      <c r="Y23" s="447"/>
      <c r="Z23" s="448" t="s">
        <v>314</v>
      </c>
      <c r="AA23" s="446"/>
      <c r="AB23" s="446"/>
      <c r="AC23" s="446"/>
      <c r="AD23" s="447"/>
      <c r="AE23" s="212"/>
      <c r="AF23" s="430" t="s">
        <v>316</v>
      </c>
      <c r="AG23" s="442" t="s">
        <v>161</v>
      </c>
      <c r="AH23" s="439" t="s">
        <v>363</v>
      </c>
      <c r="AI23" s="439" t="s">
        <v>369</v>
      </c>
      <c r="AJ23" s="439" t="s">
        <v>367</v>
      </c>
      <c r="AK23" s="439" t="s">
        <v>368</v>
      </c>
      <c r="AL23" s="439" t="s">
        <v>370</v>
      </c>
      <c r="AM23" s="439" t="s">
        <v>371</v>
      </c>
      <c r="AN23" s="439" t="s">
        <v>372</v>
      </c>
      <c r="AO23" s="439" t="s">
        <v>373</v>
      </c>
      <c r="AP23" s="424" t="s">
        <v>283</v>
      </c>
      <c r="AQ23" s="424" t="s">
        <v>298</v>
      </c>
      <c r="AR23" s="424" t="s">
        <v>299</v>
      </c>
      <c r="AS23" s="424" t="s">
        <v>300</v>
      </c>
      <c r="AT23" s="424" t="s">
        <v>301</v>
      </c>
      <c r="AU23" s="424" t="s">
        <v>388</v>
      </c>
      <c r="AV23" s="439" t="str">
        <f>"Размер средств, исключаемых из НВВ на " &amp; god &amp; " год, в связи с неисполнением ИП"</f>
        <v>Размер средств, исключаемых из НВВ на 2020 год, в связи с неисполнением ИП</v>
      </c>
      <c r="AW23" s="237" t="str">
        <f>"Утверждено на " &amp; god &amp; " (План)"</f>
        <v>Утверждено на 2020 (План)</v>
      </c>
      <c r="AX23" s="237" t="str">
        <f>"Утверждено на " &amp; god &amp; " (Уточненный план)"</f>
        <v>Утверждено на 2020 (Уточненный план)</v>
      </c>
      <c r="AY23" s="237" t="str">
        <f>"Утверждено на " &amp; god &amp; " (Дельта)"</f>
        <v>Утверждено на 2020 (Дельта)</v>
      </c>
      <c r="AZ23" s="237" t="str">
        <f>"Утверждено на " &amp; god+1 &amp; " (План)"</f>
        <v>Утверждено на 2021 (План)</v>
      </c>
      <c r="BA23" s="237" t="str">
        <f>"Утверждено на " &amp; god+1 &amp; " (Уточненный план)"</f>
        <v>Утверждено на 2021 (Уточненный план)</v>
      </c>
      <c r="BB23" s="237" t="str">
        <f>"Утверждено на " &amp; god+1 &amp; " (Дельта)"</f>
        <v>Утверждено на 2021 (Дельта)</v>
      </c>
      <c r="BC23" s="237" t="str">
        <f>"Утверждено на " &amp; god+2 &amp; " (План)"</f>
        <v>Утверждено на 2022 (План)</v>
      </c>
      <c r="BD23" s="237" t="str">
        <f>"Утверждено на " &amp; god+2 &amp; " (Уточненный план)"</f>
        <v>Утверждено на 2022 (Уточненный план)</v>
      </c>
      <c r="BE23" s="237" t="str">
        <f>"Утверждено на " &amp; god+2 &amp; " (Дельта)"</f>
        <v>Утверждено на 2022 (Дельта)</v>
      </c>
      <c r="BF23" s="237" t="str">
        <f>"Утверждено на " &amp; god+3 &amp; " (План)"</f>
        <v>Утверждено на 2023 (План)</v>
      </c>
      <c r="BG23" s="237" t="str">
        <f>"Утверждено на " &amp; god+3 &amp; " (Уточненный план)"</f>
        <v>Утверждено на 2023 (Уточненный план)</v>
      </c>
      <c r="BH23" s="237" t="str">
        <f>"Утверждено на " &amp; god+3 &amp; " (Дельта)"</f>
        <v>Утверждено на 2023 (Дельта)</v>
      </c>
      <c r="BI23" s="237" t="str">
        <f>"Утверждено на " &amp; god+4 &amp; " (План)"</f>
        <v>Утверждено на 2024 (План)</v>
      </c>
      <c r="BJ23" s="237" t="str">
        <f>"Утверждено на " &amp; god+4 &amp; " (Уточненный план)"</f>
        <v>Утверждено на 2024 (Уточненный план)</v>
      </c>
      <c r="BK23" s="237" t="str">
        <f>"Утверждено на " &amp; god+4 &amp; " (Дельта)"</f>
        <v>Утверждено на 2024 (Дельта)</v>
      </c>
      <c r="BL23" s="424" t="str">
        <f>"Утверждено на оставшийся период (План)"</f>
        <v>Утверждено на оставшийся период (План)</v>
      </c>
      <c r="BM23" s="424" t="str">
        <f>"Утверждено на оставшийся период (Уточненный план)"</f>
        <v>Утверждено на оставшийся период (Уточненный план)</v>
      </c>
      <c r="BN23" s="439" t="str">
        <f>"Утверждено на оставшийся период (Дельта)"</f>
        <v>Утверждено на оставшийся период (Дельта)</v>
      </c>
      <c r="BO23" s="143"/>
      <c r="BP23" s="144"/>
    </row>
    <row r="24" spans="1:78" s="44" customFormat="1" ht="24" customHeight="1">
      <c r="C24" s="45"/>
      <c r="D24" s="449"/>
      <c r="E24" s="449"/>
      <c r="F24" s="449"/>
      <c r="G24" s="450"/>
      <c r="H24" s="209" t="s">
        <v>157</v>
      </c>
      <c r="I24" s="209" t="s">
        <v>158</v>
      </c>
      <c r="J24" s="209" t="s">
        <v>159</v>
      </c>
      <c r="K24" s="445"/>
      <c r="L24" s="444"/>
      <c r="M24" s="445"/>
      <c r="N24" s="213"/>
      <c r="O24" s="441"/>
      <c r="P24" s="440"/>
      <c r="Q24" s="440"/>
      <c r="R24" s="440"/>
      <c r="S24" s="238" t="s">
        <v>157</v>
      </c>
      <c r="T24" s="239" t="s">
        <v>158</v>
      </c>
      <c r="U24" s="239" t="s">
        <v>159</v>
      </c>
      <c r="V24" s="239" t="s">
        <v>311</v>
      </c>
      <c r="W24" s="239" t="s">
        <v>159</v>
      </c>
      <c r="X24" s="239" t="s">
        <v>312</v>
      </c>
      <c r="Y24" s="239" t="s">
        <v>313</v>
      </c>
      <c r="Z24" s="209" t="s">
        <v>157</v>
      </c>
      <c r="AA24" s="239" t="s">
        <v>158</v>
      </c>
      <c r="AB24" s="239" t="s">
        <v>159</v>
      </c>
      <c r="AC24" s="239" t="s">
        <v>311</v>
      </c>
      <c r="AD24" s="239" t="s">
        <v>159</v>
      </c>
      <c r="AE24" s="213"/>
      <c r="AF24" s="441"/>
      <c r="AG24" s="443"/>
      <c r="AH24" s="440"/>
      <c r="AI24" s="440"/>
      <c r="AJ24" s="440"/>
      <c r="AK24" s="440"/>
      <c r="AL24" s="440"/>
      <c r="AM24" s="440"/>
      <c r="AN24" s="440"/>
      <c r="AO24" s="440"/>
      <c r="AP24" s="445"/>
      <c r="AQ24" s="444"/>
      <c r="AR24" s="444"/>
      <c r="AS24" s="444"/>
      <c r="AT24" s="444"/>
      <c r="AU24" s="426"/>
      <c r="AV24" s="440"/>
      <c r="AW24" s="239" t="s">
        <v>141</v>
      </c>
      <c r="AX24" s="239" t="s">
        <v>141</v>
      </c>
      <c r="AY24" s="239" t="s">
        <v>141</v>
      </c>
      <c r="AZ24" s="239" t="s">
        <v>141</v>
      </c>
      <c r="BA24" s="239" t="s">
        <v>141</v>
      </c>
      <c r="BB24" s="239" t="s">
        <v>141</v>
      </c>
      <c r="BC24" s="239" t="s">
        <v>141</v>
      </c>
      <c r="BD24" s="239" t="s">
        <v>141</v>
      </c>
      <c r="BE24" s="239" t="s">
        <v>141</v>
      </c>
      <c r="BF24" s="239" t="s">
        <v>141</v>
      </c>
      <c r="BG24" s="239" t="s">
        <v>141</v>
      </c>
      <c r="BH24" s="239" t="s">
        <v>141</v>
      </c>
      <c r="BI24" s="239" t="s">
        <v>141</v>
      </c>
      <c r="BJ24" s="239" t="s">
        <v>141</v>
      </c>
      <c r="BK24" s="239" t="s">
        <v>141</v>
      </c>
      <c r="BL24" s="444"/>
      <c r="BM24" s="444"/>
      <c r="BN24" s="440"/>
      <c r="BO24" s="143"/>
      <c r="BP24" s="144"/>
    </row>
    <row r="27" spans="1:78" ht="12" thickBot="1">
      <c r="A27" s="43" t="s">
        <v>384</v>
      </c>
    </row>
    <row r="28" spans="1:78" s="44" customFormat="1" ht="11.25" customHeight="1">
      <c r="C28" s="97"/>
      <c r="D28" s="367"/>
      <c r="E28" s="413"/>
      <c r="F28" s="416"/>
      <c r="G28" s="419"/>
      <c r="H28" s="422"/>
      <c r="I28" s="422"/>
      <c r="J28" s="422"/>
      <c r="K28" s="385"/>
      <c r="L28" s="423"/>
      <c r="M28" s="391"/>
      <c r="N28" s="162"/>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1"/>
      <c r="BO28" s="250"/>
      <c r="BP28" s="249"/>
      <c r="BQ28" s="249"/>
      <c r="BR28" s="249"/>
      <c r="BS28" s="249"/>
      <c r="BT28" s="249"/>
      <c r="BU28" s="249"/>
      <c r="BY28" s="249"/>
    </row>
    <row r="29" spans="1:78" s="44" customFormat="1" ht="11.25" customHeight="1">
      <c r="C29" s="305"/>
      <c r="D29" s="368"/>
      <c r="E29" s="414"/>
      <c r="F29" s="417"/>
      <c r="G29" s="420"/>
      <c r="H29" s="380"/>
      <c r="I29" s="383"/>
      <c r="J29" s="383"/>
      <c r="K29" s="386"/>
      <c r="L29" s="389"/>
      <c r="M29" s="392"/>
      <c r="N29" s="394"/>
      <c r="O29" s="397"/>
      <c r="P29" s="410"/>
      <c r="Q29" s="409"/>
      <c r="R29" s="364"/>
      <c r="S29" s="364"/>
      <c r="T29" s="364"/>
      <c r="U29" s="364"/>
      <c r="V29" s="364"/>
      <c r="W29" s="364"/>
      <c r="X29" s="364"/>
      <c r="Y29" s="364"/>
      <c r="Z29" s="364"/>
      <c r="AA29" s="364"/>
      <c r="AB29" s="364"/>
      <c r="AC29" s="364"/>
      <c r="AD29" s="364"/>
      <c r="AE29" s="208"/>
      <c r="AF29" s="219">
        <v>0</v>
      </c>
      <c r="AG29" s="218" t="s">
        <v>307</v>
      </c>
      <c r="AH29" s="218"/>
      <c r="AI29" s="218"/>
      <c r="AJ29" s="218"/>
      <c r="AK29" s="218"/>
      <c r="AL29" s="218"/>
      <c r="AM29" s="218"/>
      <c r="AN29" s="218"/>
      <c r="AO29" s="218"/>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4"/>
      <c r="BO29" s="250"/>
      <c r="BP29" s="362"/>
      <c r="BQ29" s="362"/>
      <c r="BR29" s="362"/>
      <c r="BS29" s="249"/>
      <c r="BT29" s="362"/>
      <c r="BU29" s="362"/>
      <c r="BV29" s="362"/>
      <c r="BW29" s="362"/>
      <c r="BX29" s="362"/>
      <c r="BY29" s="249"/>
    </row>
    <row r="30" spans="1:78" s="44" customFormat="1" ht="14.25">
      <c r="C30" s="305"/>
      <c r="D30" s="368"/>
      <c r="E30" s="414"/>
      <c r="F30" s="417"/>
      <c r="G30" s="420"/>
      <c r="H30" s="380"/>
      <c r="I30" s="383"/>
      <c r="J30" s="383"/>
      <c r="K30" s="386"/>
      <c r="L30" s="389"/>
      <c r="M30" s="392"/>
      <c r="N30" s="395"/>
      <c r="O30" s="398"/>
      <c r="P30" s="411"/>
      <c r="Q30" s="404"/>
      <c r="R30" s="365"/>
      <c r="S30" s="365"/>
      <c r="T30" s="365"/>
      <c r="U30" s="365"/>
      <c r="V30" s="365"/>
      <c r="W30" s="365"/>
      <c r="X30" s="365"/>
      <c r="Y30" s="365"/>
      <c r="Z30" s="365"/>
      <c r="AA30" s="365"/>
      <c r="AB30" s="365"/>
      <c r="AC30" s="365"/>
      <c r="AD30" s="365"/>
      <c r="AE30" s="192"/>
      <c r="AF30" s="216"/>
      <c r="AG30" s="297"/>
      <c r="AH30" s="298"/>
      <c r="AI30" s="299"/>
      <c r="AJ30" s="220"/>
      <c r="AK30" s="220"/>
      <c r="AL30" s="220"/>
      <c r="AM30" s="220"/>
      <c r="AN30" s="220"/>
      <c r="AO30" s="220"/>
      <c r="AP30" s="300"/>
      <c r="AQ30" s="194">
        <f>SUM(AT30,AW30,AZ30,BC30,BF30,BI30,BL30)</f>
        <v>0</v>
      </c>
      <c r="AR30" s="196">
        <f>SUM(AT30,AX30,BA30,BD30,BG30,BJ30,BM30)</f>
        <v>0</v>
      </c>
      <c r="AS30" s="194">
        <f>AQ30-AR30</f>
        <v>0</v>
      </c>
      <c r="AT30" s="269"/>
      <c r="AU30" s="158"/>
      <c r="AV30" s="240"/>
      <c r="AW30" s="197"/>
      <c r="AX30" s="240"/>
      <c r="AY30" s="198">
        <f>AW30-AX30</f>
        <v>0</v>
      </c>
      <c r="AZ30" s="172"/>
      <c r="BA30" s="240"/>
      <c r="BB30" s="198">
        <f>AZ30-BA30</f>
        <v>0</v>
      </c>
      <c r="BC30" s="197"/>
      <c r="BD30" s="240"/>
      <c r="BE30" s="198">
        <f>BC30-BD30</f>
        <v>0</v>
      </c>
      <c r="BF30" s="197"/>
      <c r="BG30" s="240"/>
      <c r="BH30" s="198">
        <f>BF30-BG30</f>
        <v>0</v>
      </c>
      <c r="BI30" s="197"/>
      <c r="BJ30" s="240"/>
      <c r="BK30" s="198">
        <f>BI30-BJ30</f>
        <v>0</v>
      </c>
      <c r="BL30" s="197"/>
      <c r="BM30" s="240"/>
      <c r="BN30" s="194">
        <f>BL30-BM30</f>
        <v>0</v>
      </c>
      <c r="BO30" s="250">
        <v>0</v>
      </c>
      <c r="BP30" s="362"/>
      <c r="BQ30" s="362"/>
      <c r="BR30" s="362"/>
      <c r="BS30" s="248" t="str">
        <f>AG30 &amp; BO30</f>
        <v>0</v>
      </c>
      <c r="BT30" s="362"/>
      <c r="BU30" s="362"/>
      <c r="BV30" s="362"/>
      <c r="BW30" s="362"/>
      <c r="BX30" s="362"/>
      <c r="BY30" s="248" t="str">
        <f>AG30&amp;AH30</f>
        <v/>
      </c>
      <c r="BZ30" s="249">
        <v>0</v>
      </c>
    </row>
    <row r="31" spans="1:78" s="44" customFormat="1" ht="15" customHeight="1">
      <c r="C31" s="305"/>
      <c r="D31" s="368"/>
      <c r="E31" s="414"/>
      <c r="F31" s="417"/>
      <c r="G31" s="420"/>
      <c r="H31" s="380"/>
      <c r="I31" s="383"/>
      <c r="J31" s="383"/>
      <c r="K31" s="386"/>
      <c r="L31" s="389"/>
      <c r="M31" s="392"/>
      <c r="N31" s="396"/>
      <c r="O31" s="399"/>
      <c r="P31" s="412"/>
      <c r="Q31" s="405"/>
      <c r="R31" s="366"/>
      <c r="S31" s="366"/>
      <c r="T31" s="366"/>
      <c r="U31" s="366"/>
      <c r="V31" s="366"/>
      <c r="W31" s="366"/>
      <c r="X31" s="366"/>
      <c r="Y31" s="366"/>
      <c r="Z31" s="366"/>
      <c r="AA31" s="366"/>
      <c r="AB31" s="366"/>
      <c r="AC31" s="366"/>
      <c r="AD31" s="366"/>
      <c r="AE31" s="278" t="s">
        <v>377</v>
      </c>
      <c r="AF31" s="202"/>
      <c r="AG31" s="222" t="s">
        <v>154</v>
      </c>
      <c r="AH31" s="222"/>
      <c r="AI31" s="222"/>
      <c r="AJ31" s="222"/>
      <c r="AK31" s="222"/>
      <c r="AL31" s="222"/>
      <c r="AM31" s="222"/>
      <c r="AN31" s="222"/>
      <c r="AO31" s="222"/>
      <c r="AP31" s="167"/>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9"/>
      <c r="BO31" s="250"/>
      <c r="BP31" s="362"/>
      <c r="BQ31" s="362"/>
      <c r="BR31" s="362"/>
      <c r="BS31" s="249"/>
      <c r="BT31" s="362"/>
      <c r="BU31" s="362"/>
      <c r="BV31" s="362"/>
      <c r="BW31" s="362"/>
      <c r="BX31" s="362"/>
      <c r="BY31" s="249"/>
    </row>
    <row r="32" spans="1:78" s="44" customFormat="1" ht="15" customHeight="1" thickBot="1">
      <c r="C32" s="306"/>
      <c r="D32" s="369"/>
      <c r="E32" s="415"/>
      <c r="F32" s="418"/>
      <c r="G32" s="421"/>
      <c r="H32" s="381"/>
      <c r="I32" s="384"/>
      <c r="J32" s="384"/>
      <c r="K32" s="387"/>
      <c r="L32" s="390"/>
      <c r="M32" s="393"/>
      <c r="N32" s="279" t="s">
        <v>378</v>
      </c>
      <c r="O32" s="211"/>
      <c r="P32" s="363" t="s">
        <v>154</v>
      </c>
      <c r="Q32" s="363"/>
      <c r="R32" s="170"/>
      <c r="S32" s="170"/>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6"/>
      <c r="BO32" s="250"/>
      <c r="BP32" s="249"/>
      <c r="BQ32" s="249"/>
      <c r="BR32" s="249"/>
      <c r="BS32" s="249"/>
      <c r="BT32" s="249"/>
      <c r="BU32" s="249"/>
      <c r="BY32" s="249"/>
    </row>
    <row r="33" spans="1:78">
      <c r="A33" s="43" t="s">
        <v>383</v>
      </c>
    </row>
    <row r="34" spans="1:78" s="44" customFormat="1" ht="11.25" customHeight="1">
      <c r="C34" s="97"/>
      <c r="D34"/>
      <c r="E34"/>
      <c r="F34"/>
      <c r="G34"/>
      <c r="H34"/>
      <c r="I34"/>
      <c r="J34"/>
      <c r="K34"/>
      <c r="L34"/>
      <c r="M34"/>
      <c r="N34" s="453"/>
      <c r="O34" s="397"/>
      <c r="P34" s="410"/>
      <c r="Q34" s="409"/>
      <c r="R34" s="364"/>
      <c r="S34" s="364"/>
      <c r="T34" s="364"/>
      <c r="U34" s="364"/>
      <c r="V34" s="364"/>
      <c r="W34" s="364"/>
      <c r="X34" s="364"/>
      <c r="Y34" s="364"/>
      <c r="Z34" s="364"/>
      <c r="AA34" s="364"/>
      <c r="AB34" s="364"/>
      <c r="AC34" s="364"/>
      <c r="AD34" s="364"/>
      <c r="AE34" s="208"/>
      <c r="AF34" s="219">
        <v>0</v>
      </c>
      <c r="AG34" s="218" t="s">
        <v>307</v>
      </c>
      <c r="AH34" s="218"/>
      <c r="AI34" s="218"/>
      <c r="AJ34" s="218"/>
      <c r="AK34" s="218"/>
      <c r="AL34" s="218"/>
      <c r="AM34" s="218"/>
      <c r="AN34" s="218"/>
      <c r="AO34" s="218"/>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4"/>
      <c r="BO34" s="250"/>
      <c r="BP34" s="362"/>
      <c r="BQ34" s="362"/>
      <c r="BR34" s="362"/>
      <c r="BS34" s="249"/>
      <c r="BT34" s="362"/>
      <c r="BU34" s="362"/>
      <c r="BV34" s="362"/>
      <c r="BW34" s="362"/>
      <c r="BX34" s="362"/>
      <c r="BY34" s="249"/>
    </row>
    <row r="35" spans="1:78" s="44" customFormat="1" ht="14.25">
      <c r="C35" s="97"/>
      <c r="D35"/>
      <c r="E35"/>
      <c r="F35"/>
      <c r="G35"/>
      <c r="H35"/>
      <c r="I35"/>
      <c r="J35"/>
      <c r="K35"/>
      <c r="L35"/>
      <c r="M35"/>
      <c r="N35" s="395"/>
      <c r="O35" s="398"/>
      <c r="P35" s="411"/>
      <c r="Q35" s="404"/>
      <c r="R35" s="365"/>
      <c r="S35" s="365"/>
      <c r="T35" s="365"/>
      <c r="U35" s="365"/>
      <c r="V35" s="365"/>
      <c r="W35" s="365"/>
      <c r="X35" s="365"/>
      <c r="Y35" s="365"/>
      <c r="Z35" s="365"/>
      <c r="AA35" s="365"/>
      <c r="AB35" s="365"/>
      <c r="AC35" s="365"/>
      <c r="AD35" s="365"/>
      <c r="AE35" s="192"/>
      <c r="AF35" s="216"/>
      <c r="AG35" s="297"/>
      <c r="AH35" s="298"/>
      <c r="AI35" s="299"/>
      <c r="AJ35" s="220"/>
      <c r="AK35" s="220"/>
      <c r="AL35" s="220"/>
      <c r="AM35" s="220"/>
      <c r="AN35" s="220"/>
      <c r="AO35" s="220"/>
      <c r="AP35" s="300"/>
      <c r="AQ35" s="103">
        <f>SUM(AT35,AW35,AZ35,BC35,BF35,BI35,BL35)</f>
        <v>0</v>
      </c>
      <c r="AR35" s="196">
        <f>SUM(AT35,AX35,BA35,BD35,BG35,BJ35,BM35)</f>
        <v>0</v>
      </c>
      <c r="AS35" s="194">
        <f>AQ35-AR35</f>
        <v>0</v>
      </c>
      <c r="AT35" s="243"/>
      <c r="AU35" s="158"/>
      <c r="AV35" s="243"/>
      <c r="AW35" s="158"/>
      <c r="AX35" s="243"/>
      <c r="AY35" s="193">
        <f>AW35-AX35</f>
        <v>0</v>
      </c>
      <c r="AZ35" s="159"/>
      <c r="BA35" s="243"/>
      <c r="BB35" s="193">
        <f>AZ35-BA35</f>
        <v>0</v>
      </c>
      <c r="BC35" s="158"/>
      <c r="BD35" s="243"/>
      <c r="BE35" s="193">
        <f>BC35-BD35</f>
        <v>0</v>
      </c>
      <c r="BF35" s="158"/>
      <c r="BG35" s="243"/>
      <c r="BH35" s="193">
        <f>BF35-BG35</f>
        <v>0</v>
      </c>
      <c r="BI35" s="158"/>
      <c r="BJ35" s="243"/>
      <c r="BK35" s="193">
        <f>BI35-BJ35</f>
        <v>0</v>
      </c>
      <c r="BL35" s="158"/>
      <c r="BM35" s="243"/>
      <c r="BN35" s="194">
        <f>BL35-BM35</f>
        <v>0</v>
      </c>
      <c r="BO35" s="250">
        <v>0</v>
      </c>
      <c r="BP35" s="362"/>
      <c r="BQ35" s="362"/>
      <c r="BR35" s="362"/>
      <c r="BS35" s="248" t="str">
        <f>AG35 &amp; BO35</f>
        <v>0</v>
      </c>
      <c r="BT35" s="362"/>
      <c r="BU35" s="362"/>
      <c r="BV35" s="362"/>
      <c r="BW35" s="362"/>
      <c r="BX35" s="362"/>
      <c r="BY35" s="248" t="str">
        <f>AG35&amp;AH35</f>
        <v/>
      </c>
      <c r="BZ35" s="249"/>
    </row>
    <row r="36" spans="1:78" s="44" customFormat="1" ht="15" customHeight="1">
      <c r="C36" s="97"/>
      <c r="D36"/>
      <c r="E36"/>
      <c r="F36"/>
      <c r="G36"/>
      <c r="H36"/>
      <c r="I36"/>
      <c r="J36"/>
      <c r="K36"/>
      <c r="L36"/>
      <c r="M36"/>
      <c r="N36" s="395"/>
      <c r="O36" s="399"/>
      <c r="P36" s="412"/>
      <c r="Q36" s="405"/>
      <c r="R36" s="366"/>
      <c r="S36" s="366"/>
      <c r="T36" s="366"/>
      <c r="U36" s="366"/>
      <c r="V36" s="366"/>
      <c r="W36" s="366"/>
      <c r="X36" s="366"/>
      <c r="Y36" s="366"/>
      <c r="Z36" s="366"/>
      <c r="AA36" s="366"/>
      <c r="AB36" s="366"/>
      <c r="AC36" s="366"/>
      <c r="AD36" s="366"/>
      <c r="AE36" s="278" t="s">
        <v>377</v>
      </c>
      <c r="AF36" s="215"/>
      <c r="AG36" s="222"/>
      <c r="AH36" s="222"/>
      <c r="AI36" s="222"/>
      <c r="AJ36" s="222"/>
      <c r="AK36" s="222"/>
      <c r="AL36" s="222"/>
      <c r="AM36" s="222"/>
      <c r="AN36" s="222"/>
      <c r="AO36" s="222"/>
      <c r="AP36" s="167"/>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9"/>
      <c r="BO36" s="250"/>
      <c r="BP36" s="362"/>
      <c r="BQ36" s="362"/>
      <c r="BR36" s="362"/>
      <c r="BS36" s="249"/>
      <c r="BT36" s="362"/>
      <c r="BU36" s="362"/>
      <c r="BV36" s="362"/>
      <c r="BW36" s="362"/>
      <c r="BX36" s="362"/>
      <c r="BY36" s="249"/>
    </row>
  </sheetData>
  <mergeCells count="156">
    <mergeCell ref="R34:R36"/>
    <mergeCell ref="S34:S36"/>
    <mergeCell ref="T34:T36"/>
    <mergeCell ref="U34:U36"/>
    <mergeCell ref="V34:V36"/>
    <mergeCell ref="BX34:BX36"/>
    <mergeCell ref="BR34:BR36"/>
    <mergeCell ref="BT34:BT36"/>
    <mergeCell ref="BU34:BU36"/>
    <mergeCell ref="BV34:BV36"/>
    <mergeCell ref="BW34:BW36"/>
    <mergeCell ref="AB34:AB36"/>
    <mergeCell ref="AC34:AC36"/>
    <mergeCell ref="AD34:AD36"/>
    <mergeCell ref="BP34:BP36"/>
    <mergeCell ref="BQ34:BQ36"/>
    <mergeCell ref="P32:Q32"/>
    <mergeCell ref="N34:N36"/>
    <mergeCell ref="O34:O36"/>
    <mergeCell ref="P34:P36"/>
    <mergeCell ref="Q34:Q36"/>
    <mergeCell ref="BT29:BT31"/>
    <mergeCell ref="BU29:BU31"/>
    <mergeCell ref="BV29:BV31"/>
    <mergeCell ref="BW29:BW31"/>
    <mergeCell ref="S29:S31"/>
    <mergeCell ref="T29:T31"/>
    <mergeCell ref="U29:U31"/>
    <mergeCell ref="V29:V31"/>
    <mergeCell ref="W29:W31"/>
    <mergeCell ref="N29:N31"/>
    <mergeCell ref="O29:O31"/>
    <mergeCell ref="P29:P31"/>
    <mergeCell ref="Q29:Q31"/>
    <mergeCell ref="R29:R31"/>
    <mergeCell ref="W34:W36"/>
    <mergeCell ref="X34:X36"/>
    <mergeCell ref="Y34:Y36"/>
    <mergeCell ref="Z34:Z36"/>
    <mergeCell ref="AA34:AA36"/>
    <mergeCell ref="BX29:BX31"/>
    <mergeCell ref="AC29:AC31"/>
    <mergeCell ref="AD29:AD31"/>
    <mergeCell ref="BP29:BP31"/>
    <mergeCell ref="BQ29:BQ31"/>
    <mergeCell ref="BR29:BR31"/>
    <mergeCell ref="X29:X31"/>
    <mergeCell ref="Y29:Y31"/>
    <mergeCell ref="Z29:Z31"/>
    <mergeCell ref="AA29:AA31"/>
    <mergeCell ref="AB29:AB31"/>
    <mergeCell ref="I28:I32"/>
    <mergeCell ref="J28:J32"/>
    <mergeCell ref="K28:K32"/>
    <mergeCell ref="L28:L32"/>
    <mergeCell ref="M28:M32"/>
    <mergeCell ref="D28:D32"/>
    <mergeCell ref="E28:E32"/>
    <mergeCell ref="F28:F32"/>
    <mergeCell ref="G28:G32"/>
    <mergeCell ref="H28:H32"/>
    <mergeCell ref="P8:Q8"/>
    <mergeCell ref="P5:P7"/>
    <mergeCell ref="AB5:AB7"/>
    <mergeCell ref="AC5:AC7"/>
    <mergeCell ref="AD10:AD12"/>
    <mergeCell ref="L4:L8"/>
    <mergeCell ref="M4:M8"/>
    <mergeCell ref="P10:P12"/>
    <mergeCell ref="Q10:Q12"/>
    <mergeCell ref="Q5:Q7"/>
    <mergeCell ref="Z10:Z12"/>
    <mergeCell ref="AA10:AA12"/>
    <mergeCell ref="AB10:AB12"/>
    <mergeCell ref="X10:X12"/>
    <mergeCell ref="W5:W7"/>
    <mergeCell ref="BR5:BR7"/>
    <mergeCell ref="BR10:BR12"/>
    <mergeCell ref="BP10:BP12"/>
    <mergeCell ref="BP5:BP7"/>
    <mergeCell ref="BQ5:BQ7"/>
    <mergeCell ref="BQ10:BQ12"/>
    <mergeCell ref="R10:R12"/>
    <mergeCell ref="S10:S12"/>
    <mergeCell ref="AD5:AD7"/>
    <mergeCell ref="X5:X7"/>
    <mergeCell ref="Y5:Y7"/>
    <mergeCell ref="Z5:Z7"/>
    <mergeCell ref="AA5:AA7"/>
    <mergeCell ref="T10:T12"/>
    <mergeCell ref="U10:U12"/>
    <mergeCell ref="V10:V12"/>
    <mergeCell ref="W10:W12"/>
    <mergeCell ref="V5:V7"/>
    <mergeCell ref="AC10:AC12"/>
    <mergeCell ref="R5:R7"/>
    <mergeCell ref="S5:S7"/>
    <mergeCell ref="T5:T7"/>
    <mergeCell ref="U5:U7"/>
    <mergeCell ref="Y10:Y12"/>
    <mergeCell ref="D4:D8"/>
    <mergeCell ref="E4:E8"/>
    <mergeCell ref="F4:F8"/>
    <mergeCell ref="G4:G8"/>
    <mergeCell ref="K4:K8"/>
    <mergeCell ref="H4:H8"/>
    <mergeCell ref="O5:O7"/>
    <mergeCell ref="O10:O12"/>
    <mergeCell ref="N10:N12"/>
    <mergeCell ref="N5:N7"/>
    <mergeCell ref="I4:I8"/>
    <mergeCell ref="J4:J8"/>
    <mergeCell ref="D23:D24"/>
    <mergeCell ref="E23:E24"/>
    <mergeCell ref="F23:F24"/>
    <mergeCell ref="G23:G24"/>
    <mergeCell ref="K23:K24"/>
    <mergeCell ref="L23:L24"/>
    <mergeCell ref="M23:M24"/>
    <mergeCell ref="O23:O24"/>
    <mergeCell ref="P23:P24"/>
    <mergeCell ref="H23:J23"/>
    <mergeCell ref="Q23:Q24"/>
    <mergeCell ref="AF23:AF24"/>
    <mergeCell ref="AG23:AG24"/>
    <mergeCell ref="BL23:BL24"/>
    <mergeCell ref="BM23:BM24"/>
    <mergeCell ref="BN23:BN24"/>
    <mergeCell ref="AP23:AP24"/>
    <mergeCell ref="AQ23:AQ24"/>
    <mergeCell ref="AR23:AR24"/>
    <mergeCell ref="AS23:AS24"/>
    <mergeCell ref="AT23:AT24"/>
    <mergeCell ref="AV23:AV24"/>
    <mergeCell ref="AH23:AH24"/>
    <mergeCell ref="AI23:AI24"/>
    <mergeCell ref="AL23:AL24"/>
    <mergeCell ref="AM23:AM24"/>
    <mergeCell ref="AN23:AN24"/>
    <mergeCell ref="AO23:AO24"/>
    <mergeCell ref="R23:R24"/>
    <mergeCell ref="S23:Y23"/>
    <mergeCell ref="Z23:AD23"/>
    <mergeCell ref="AJ23:AJ24"/>
    <mergeCell ref="AK23:AK24"/>
    <mergeCell ref="AU23:AU24"/>
    <mergeCell ref="BT5:BT7"/>
    <mergeCell ref="BU5:BU7"/>
    <mergeCell ref="BV5:BV7"/>
    <mergeCell ref="BW5:BW7"/>
    <mergeCell ref="BX5:BX7"/>
    <mergeCell ref="BT10:BT12"/>
    <mergeCell ref="BU10:BU12"/>
    <mergeCell ref="BV10:BV12"/>
    <mergeCell ref="BW10:BW12"/>
    <mergeCell ref="BX10:BX12"/>
  </mergeCells>
  <phoneticPr fontId="0" type="noConversion"/>
  <pageMargins left="0.75" right="0.75" top="1" bottom="1" header="0.5" footer="0.5"/>
  <pageSetup paperSize="9" orientation="portrait" horizontalDpi="0" verticalDpi="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0">
    <tabColor indexed="47"/>
  </sheetPr>
  <dimension ref="A1"/>
  <sheetViews>
    <sheetView showGridLines="0" workbookViewId="0"/>
  </sheetViews>
  <sheetFormatPr defaultColWidth="9.140625" defaultRowHeight="15"/>
  <cols>
    <col min="1" max="16384" width="9.140625" style="154"/>
  </cols>
  <sheetData/>
  <sheetProtection formatColumns="0" formatRows="0"/>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1">
    <tabColor indexed="47"/>
  </sheetPr>
  <dimension ref="A1"/>
  <sheetViews>
    <sheetView showGridLines="0" workbookViewId="0"/>
  </sheetViews>
  <sheetFormatPr defaultRowHeight="11.25"/>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2">
    <tabColor indexed="47"/>
  </sheetPr>
  <dimension ref="A1"/>
  <sheetViews>
    <sheetView workbookViewId="0"/>
  </sheetViews>
  <sheetFormatPr defaultRowHeight="11.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com">
    <tabColor indexed="47"/>
  </sheetPr>
  <dimension ref="A1"/>
  <sheetViews>
    <sheetView zoomScaleNormal="100" workbookViewId="0"/>
  </sheetViews>
  <sheetFormatPr defaultColWidth="9.140625" defaultRowHeight="11.25"/>
  <cols>
    <col min="1" max="16384" width="9.140625" style="116"/>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workbookViewId="0"/>
  </sheetViews>
  <sheetFormatPr defaultColWidth="9.140625" defaultRowHeight="11.25"/>
  <cols>
    <col min="1" max="16384" width="9.140625" style="221"/>
  </cols>
  <sheetData/>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85"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cols>
    <col min="1" max="1" width="9.140625" style="16"/>
    <col min="2" max="16384" width="9.140625" style="17"/>
  </cols>
  <sheetData/>
  <sheetProtection formatColumns="0" formatRows="0"/>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zoomScaleNormal="100" workbookViewId="0"/>
  </sheetViews>
  <sheetFormatPr defaultColWidth="9.140625" defaultRowHeight="11.25"/>
  <cols>
    <col min="1" max="16384" width="9.140625" style="94"/>
  </cols>
  <sheetData/>
  <sheetProtection formatColumns="0" formatRows="0"/>
  <phoneticPr fontId="11"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cols>
    <col min="1" max="26" width="9.140625" style="7"/>
    <col min="27" max="36" width="9.140625" style="8"/>
    <col min="37" max="16384" width="9.140625" style="7"/>
  </cols>
  <sheetData/>
  <sheetProtection formatColumns="0" formatRows="0"/>
  <phoneticPr fontId="11"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cols>
    <col min="1" max="16384" width="9.140625" style="95"/>
  </cols>
  <sheetData/>
  <sheetProtection formatColumns="0" formatRows="0"/>
  <phoneticPr fontId="11"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zoomScaleNormal="100" workbookViewId="0"/>
  </sheetViews>
  <sheetFormatPr defaultColWidth="9.140625" defaultRowHeight="11.25"/>
  <cols>
    <col min="1" max="16384" width="9.140625" style="142"/>
  </cols>
  <sheetData/>
  <phoneticPr fontId="10" type="noConversion"/>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F97"/>
  <sheetViews>
    <sheetView showGridLines="0" workbookViewId="0"/>
  </sheetViews>
  <sheetFormatPr defaultRowHeight="11.25"/>
  <cols>
    <col min="1" max="2" width="36.7109375" customWidth="1"/>
    <col min="3" max="3" width="12.7109375" customWidth="1"/>
    <col min="4" max="4" width="50.7109375" customWidth="1"/>
    <col min="5" max="5" width="36.7109375" customWidth="1"/>
    <col min="6" max="6" width="12.7109375" customWidth="1"/>
  </cols>
  <sheetData>
    <row r="1" spans="1:6">
      <c r="A1" t="s">
        <v>788</v>
      </c>
      <c r="B1" t="s">
        <v>789</v>
      </c>
      <c r="C1" t="s">
        <v>790</v>
      </c>
      <c r="D1" t="s">
        <v>791</v>
      </c>
      <c r="E1" t="s">
        <v>788</v>
      </c>
      <c r="F1" t="s">
        <v>792</v>
      </c>
    </row>
    <row r="2" spans="1:6">
      <c r="A2" t="s">
        <v>576</v>
      </c>
      <c r="B2" t="s">
        <v>578</v>
      </c>
      <c r="C2" t="s">
        <v>579</v>
      </c>
      <c r="D2" t="s">
        <v>580</v>
      </c>
      <c r="E2" t="s">
        <v>576</v>
      </c>
      <c r="F2" t="s">
        <v>769</v>
      </c>
    </row>
    <row r="3" spans="1:6">
      <c r="A3" t="s">
        <v>576</v>
      </c>
      <c r="B3" t="s">
        <v>576</v>
      </c>
      <c r="C3" t="s">
        <v>577</v>
      </c>
      <c r="D3" t="s">
        <v>581</v>
      </c>
      <c r="E3" t="s">
        <v>586</v>
      </c>
      <c r="F3" t="s">
        <v>770</v>
      </c>
    </row>
    <row r="4" spans="1:6">
      <c r="A4" t="s">
        <v>576</v>
      </c>
      <c r="B4" t="s">
        <v>582</v>
      </c>
      <c r="C4" t="s">
        <v>583</v>
      </c>
      <c r="D4" t="s">
        <v>580</v>
      </c>
      <c r="E4" t="s">
        <v>598</v>
      </c>
      <c r="F4" t="s">
        <v>771</v>
      </c>
    </row>
    <row r="5" spans="1:6">
      <c r="A5" t="s">
        <v>576</v>
      </c>
      <c r="B5" t="s">
        <v>584</v>
      </c>
      <c r="C5" t="s">
        <v>585</v>
      </c>
      <c r="D5" t="s">
        <v>580</v>
      </c>
      <c r="E5" t="s">
        <v>606</v>
      </c>
      <c r="F5" t="s">
        <v>772</v>
      </c>
    </row>
    <row r="6" spans="1:6">
      <c r="A6" t="s">
        <v>586</v>
      </c>
      <c r="B6" t="s">
        <v>588</v>
      </c>
      <c r="C6" t="s">
        <v>589</v>
      </c>
      <c r="D6" t="s">
        <v>580</v>
      </c>
      <c r="E6" t="s">
        <v>619</v>
      </c>
      <c r="F6" t="s">
        <v>773</v>
      </c>
    </row>
    <row r="7" spans="1:6">
      <c r="A7" t="s">
        <v>586</v>
      </c>
      <c r="B7" t="s">
        <v>586</v>
      </c>
      <c r="C7" t="s">
        <v>587</v>
      </c>
      <c r="D7" t="s">
        <v>581</v>
      </c>
      <c r="E7" t="s">
        <v>629</v>
      </c>
      <c r="F7" t="s">
        <v>774</v>
      </c>
    </row>
    <row r="8" spans="1:6">
      <c r="A8" t="s">
        <v>586</v>
      </c>
      <c r="B8" t="s">
        <v>590</v>
      </c>
      <c r="C8" t="s">
        <v>591</v>
      </c>
      <c r="D8" t="s">
        <v>580</v>
      </c>
      <c r="E8" t="s">
        <v>639</v>
      </c>
      <c r="F8" t="s">
        <v>775</v>
      </c>
    </row>
    <row r="9" spans="1:6">
      <c r="A9" t="s">
        <v>586</v>
      </c>
      <c r="B9" t="s">
        <v>592</v>
      </c>
      <c r="C9" t="s">
        <v>593</v>
      </c>
      <c r="D9" t="s">
        <v>580</v>
      </c>
      <c r="E9" t="s">
        <v>647</v>
      </c>
      <c r="F9" t="s">
        <v>776</v>
      </c>
    </row>
    <row r="10" spans="1:6">
      <c r="A10" t="s">
        <v>586</v>
      </c>
      <c r="B10" t="s">
        <v>594</v>
      </c>
      <c r="C10" t="s">
        <v>595</v>
      </c>
      <c r="D10" t="s">
        <v>580</v>
      </c>
      <c r="E10" t="s">
        <v>657</v>
      </c>
      <c r="F10" t="s">
        <v>777</v>
      </c>
    </row>
    <row r="11" spans="1:6">
      <c r="A11" t="s">
        <v>586</v>
      </c>
      <c r="B11" t="s">
        <v>596</v>
      </c>
      <c r="C11" t="s">
        <v>597</v>
      </c>
      <c r="D11" t="s">
        <v>580</v>
      </c>
      <c r="E11" t="s">
        <v>665</v>
      </c>
      <c r="F11" t="s">
        <v>778</v>
      </c>
    </row>
    <row r="12" spans="1:6">
      <c r="A12" t="s">
        <v>598</v>
      </c>
      <c r="B12" t="s">
        <v>598</v>
      </c>
      <c r="C12" t="s">
        <v>599</v>
      </c>
      <c r="D12" t="s">
        <v>581</v>
      </c>
      <c r="E12" t="s">
        <v>674</v>
      </c>
      <c r="F12" t="s">
        <v>779</v>
      </c>
    </row>
    <row r="13" spans="1:6">
      <c r="A13" t="s">
        <v>598</v>
      </c>
      <c r="B13" t="s">
        <v>600</v>
      </c>
      <c r="C13" t="s">
        <v>601</v>
      </c>
      <c r="D13" t="s">
        <v>580</v>
      </c>
      <c r="E13" t="s">
        <v>685</v>
      </c>
      <c r="F13" t="s">
        <v>780</v>
      </c>
    </row>
    <row r="14" spans="1:6">
      <c r="A14" t="s">
        <v>598</v>
      </c>
      <c r="B14" t="s">
        <v>602</v>
      </c>
      <c r="C14" t="s">
        <v>603</v>
      </c>
      <c r="D14" t="s">
        <v>580</v>
      </c>
      <c r="E14" t="s">
        <v>697</v>
      </c>
      <c r="F14" t="s">
        <v>781</v>
      </c>
    </row>
    <row r="15" spans="1:6">
      <c r="A15" t="s">
        <v>598</v>
      </c>
      <c r="B15" t="s">
        <v>604</v>
      </c>
      <c r="C15" t="s">
        <v>605</v>
      </c>
      <c r="D15" t="s">
        <v>580</v>
      </c>
      <c r="E15" t="s">
        <v>719</v>
      </c>
      <c r="F15" t="s">
        <v>782</v>
      </c>
    </row>
    <row r="16" spans="1:6">
      <c r="A16" t="s">
        <v>606</v>
      </c>
      <c r="B16" t="s">
        <v>608</v>
      </c>
      <c r="C16" t="s">
        <v>609</v>
      </c>
      <c r="D16" t="s">
        <v>580</v>
      </c>
      <c r="E16" t="s">
        <v>731</v>
      </c>
      <c r="F16" t="s">
        <v>783</v>
      </c>
    </row>
    <row r="17" spans="1:6">
      <c r="A17" t="s">
        <v>606</v>
      </c>
      <c r="B17" t="s">
        <v>606</v>
      </c>
      <c r="C17" t="s">
        <v>607</v>
      </c>
      <c r="D17" t="s">
        <v>581</v>
      </c>
      <c r="E17" t="s">
        <v>745</v>
      </c>
      <c r="F17" t="s">
        <v>784</v>
      </c>
    </row>
    <row r="18" spans="1:6">
      <c r="A18" t="s">
        <v>606</v>
      </c>
      <c r="B18" t="s">
        <v>610</v>
      </c>
      <c r="C18" t="s">
        <v>611</v>
      </c>
      <c r="D18" t="s">
        <v>612</v>
      </c>
      <c r="E18" t="s">
        <v>762</v>
      </c>
      <c r="F18" t="s">
        <v>785</v>
      </c>
    </row>
    <row r="19" spans="1:6">
      <c r="A19" t="s">
        <v>606</v>
      </c>
      <c r="B19" t="s">
        <v>613</v>
      </c>
      <c r="C19" t="s">
        <v>614</v>
      </c>
      <c r="D19" t="s">
        <v>580</v>
      </c>
      <c r="E19" t="s">
        <v>765</v>
      </c>
      <c r="F19" t="s">
        <v>786</v>
      </c>
    </row>
    <row r="20" spans="1:6">
      <c r="A20" t="s">
        <v>606</v>
      </c>
      <c r="B20" t="s">
        <v>615</v>
      </c>
      <c r="C20" t="s">
        <v>616</v>
      </c>
      <c r="D20" t="s">
        <v>580</v>
      </c>
      <c r="E20" t="s">
        <v>767</v>
      </c>
      <c r="F20" t="s">
        <v>787</v>
      </c>
    </row>
    <row r="21" spans="1:6">
      <c r="A21" t="s">
        <v>606</v>
      </c>
      <c r="B21" t="s">
        <v>617</v>
      </c>
      <c r="C21" t="s">
        <v>618</v>
      </c>
      <c r="D21" t="s">
        <v>580</v>
      </c>
    </row>
    <row r="22" spans="1:6">
      <c r="A22" t="s">
        <v>619</v>
      </c>
      <c r="B22" t="s">
        <v>621</v>
      </c>
      <c r="C22" t="s">
        <v>622</v>
      </c>
      <c r="D22" t="s">
        <v>612</v>
      </c>
    </row>
    <row r="23" spans="1:6">
      <c r="A23" t="s">
        <v>619</v>
      </c>
      <c r="B23" t="s">
        <v>619</v>
      </c>
      <c r="C23" t="s">
        <v>620</v>
      </c>
      <c r="D23" t="s">
        <v>581</v>
      </c>
    </row>
    <row r="24" spans="1:6">
      <c r="A24" t="s">
        <v>619</v>
      </c>
      <c r="B24" t="s">
        <v>623</v>
      </c>
      <c r="C24" t="s">
        <v>624</v>
      </c>
      <c r="D24" t="s">
        <v>580</v>
      </c>
    </row>
    <row r="25" spans="1:6">
      <c r="A25" t="s">
        <v>619</v>
      </c>
      <c r="B25" t="s">
        <v>625</v>
      </c>
      <c r="C25" t="s">
        <v>626</v>
      </c>
      <c r="D25" t="s">
        <v>580</v>
      </c>
    </row>
    <row r="26" spans="1:6">
      <c r="A26" t="s">
        <v>619</v>
      </c>
      <c r="B26" t="s">
        <v>627</v>
      </c>
      <c r="C26" t="s">
        <v>628</v>
      </c>
      <c r="D26" t="s">
        <v>580</v>
      </c>
    </row>
    <row r="27" spans="1:6">
      <c r="A27" t="s">
        <v>629</v>
      </c>
      <c r="B27" t="s">
        <v>631</v>
      </c>
      <c r="C27" t="s">
        <v>632</v>
      </c>
      <c r="D27" t="s">
        <v>580</v>
      </c>
    </row>
    <row r="28" spans="1:6">
      <c r="A28" t="s">
        <v>629</v>
      </c>
      <c r="B28" t="s">
        <v>633</v>
      </c>
      <c r="C28" t="s">
        <v>634</v>
      </c>
      <c r="D28" t="s">
        <v>612</v>
      </c>
    </row>
    <row r="29" spans="1:6">
      <c r="A29" t="s">
        <v>629</v>
      </c>
      <c r="B29" t="s">
        <v>635</v>
      </c>
      <c r="C29" t="s">
        <v>636</v>
      </c>
      <c r="D29" t="s">
        <v>580</v>
      </c>
    </row>
    <row r="30" spans="1:6">
      <c r="A30" t="s">
        <v>629</v>
      </c>
      <c r="B30" t="s">
        <v>629</v>
      </c>
      <c r="C30" t="s">
        <v>630</v>
      </c>
      <c r="D30" t="s">
        <v>581</v>
      </c>
    </row>
    <row r="31" spans="1:6">
      <c r="A31" t="s">
        <v>629</v>
      </c>
      <c r="B31" t="s">
        <v>637</v>
      </c>
      <c r="C31" t="s">
        <v>638</v>
      </c>
      <c r="D31" t="s">
        <v>580</v>
      </c>
    </row>
    <row r="32" spans="1:6">
      <c r="A32" t="s">
        <v>639</v>
      </c>
      <c r="B32" t="s">
        <v>641</v>
      </c>
      <c r="C32" t="s">
        <v>642</v>
      </c>
      <c r="D32" t="s">
        <v>612</v>
      </c>
    </row>
    <row r="33" spans="1:4">
      <c r="A33" t="s">
        <v>639</v>
      </c>
      <c r="B33" t="s">
        <v>639</v>
      </c>
      <c r="C33" t="s">
        <v>640</v>
      </c>
      <c r="D33" t="s">
        <v>581</v>
      </c>
    </row>
    <row r="34" spans="1:4">
      <c r="A34" t="s">
        <v>639</v>
      </c>
      <c r="B34" t="s">
        <v>643</v>
      </c>
      <c r="C34" t="s">
        <v>644</v>
      </c>
      <c r="D34" t="s">
        <v>580</v>
      </c>
    </row>
    <row r="35" spans="1:4">
      <c r="A35" t="s">
        <v>639</v>
      </c>
      <c r="B35" t="s">
        <v>645</v>
      </c>
      <c r="C35" t="s">
        <v>646</v>
      </c>
      <c r="D35" t="s">
        <v>580</v>
      </c>
    </row>
    <row r="36" spans="1:4">
      <c r="A36" t="s">
        <v>647</v>
      </c>
      <c r="B36" t="s">
        <v>649</v>
      </c>
      <c r="C36" t="s">
        <v>650</v>
      </c>
      <c r="D36" t="s">
        <v>580</v>
      </c>
    </row>
    <row r="37" spans="1:4">
      <c r="A37" t="s">
        <v>647</v>
      </c>
      <c r="B37" t="s">
        <v>651</v>
      </c>
      <c r="C37" t="s">
        <v>652</v>
      </c>
      <c r="D37" t="s">
        <v>580</v>
      </c>
    </row>
    <row r="38" spans="1:4">
      <c r="A38" t="s">
        <v>647</v>
      </c>
      <c r="B38" t="s">
        <v>647</v>
      </c>
      <c r="C38" t="s">
        <v>648</v>
      </c>
      <c r="D38" t="s">
        <v>581</v>
      </c>
    </row>
    <row r="39" spans="1:4">
      <c r="A39" t="s">
        <v>647</v>
      </c>
      <c r="B39" t="s">
        <v>653</v>
      </c>
      <c r="C39" t="s">
        <v>654</v>
      </c>
      <c r="D39" t="s">
        <v>580</v>
      </c>
    </row>
    <row r="40" spans="1:4">
      <c r="A40" t="s">
        <v>647</v>
      </c>
      <c r="B40" t="s">
        <v>655</v>
      </c>
      <c r="C40" t="s">
        <v>656</v>
      </c>
      <c r="D40" t="s">
        <v>580</v>
      </c>
    </row>
    <row r="41" spans="1:4">
      <c r="A41" t="s">
        <v>657</v>
      </c>
      <c r="B41" t="s">
        <v>659</v>
      </c>
      <c r="C41" t="s">
        <v>660</v>
      </c>
      <c r="D41" t="s">
        <v>580</v>
      </c>
    </row>
    <row r="42" spans="1:4">
      <c r="A42" t="s">
        <v>657</v>
      </c>
      <c r="B42" t="s">
        <v>661</v>
      </c>
      <c r="C42" t="s">
        <v>662</v>
      </c>
      <c r="D42" t="s">
        <v>580</v>
      </c>
    </row>
    <row r="43" spans="1:4">
      <c r="A43" t="s">
        <v>657</v>
      </c>
      <c r="B43" t="s">
        <v>657</v>
      </c>
      <c r="C43" t="s">
        <v>658</v>
      </c>
      <c r="D43" t="s">
        <v>581</v>
      </c>
    </row>
    <row r="44" spans="1:4">
      <c r="A44" t="s">
        <v>657</v>
      </c>
      <c r="B44" t="s">
        <v>663</v>
      </c>
      <c r="C44" t="s">
        <v>664</v>
      </c>
      <c r="D44" t="s">
        <v>580</v>
      </c>
    </row>
    <row r="45" spans="1:4">
      <c r="A45" t="s">
        <v>665</v>
      </c>
      <c r="B45" t="s">
        <v>667</v>
      </c>
      <c r="C45" t="s">
        <v>668</v>
      </c>
      <c r="D45" t="s">
        <v>669</v>
      </c>
    </row>
    <row r="46" spans="1:4">
      <c r="A46" t="s">
        <v>665</v>
      </c>
      <c r="B46" t="s">
        <v>670</v>
      </c>
      <c r="C46" t="s">
        <v>671</v>
      </c>
      <c r="D46" t="s">
        <v>580</v>
      </c>
    </row>
    <row r="47" spans="1:4">
      <c r="A47" t="s">
        <v>665</v>
      </c>
      <c r="B47" t="s">
        <v>665</v>
      </c>
      <c r="C47" t="s">
        <v>666</v>
      </c>
      <c r="D47" t="s">
        <v>581</v>
      </c>
    </row>
    <row r="48" spans="1:4">
      <c r="A48" t="s">
        <v>665</v>
      </c>
      <c r="B48" t="s">
        <v>672</v>
      </c>
      <c r="C48" t="s">
        <v>673</v>
      </c>
      <c r="D48" t="s">
        <v>580</v>
      </c>
    </row>
    <row r="49" spans="1:4">
      <c r="A49" t="s">
        <v>674</v>
      </c>
      <c r="B49" t="s">
        <v>676</v>
      </c>
      <c r="C49" t="s">
        <v>677</v>
      </c>
      <c r="D49" t="s">
        <v>580</v>
      </c>
    </row>
    <row r="50" spans="1:4">
      <c r="A50" t="s">
        <v>674</v>
      </c>
      <c r="B50" t="s">
        <v>678</v>
      </c>
      <c r="C50" t="s">
        <v>679</v>
      </c>
      <c r="D50" t="s">
        <v>612</v>
      </c>
    </row>
    <row r="51" spans="1:4">
      <c r="A51" t="s">
        <v>674</v>
      </c>
      <c r="B51" t="s">
        <v>635</v>
      </c>
      <c r="C51" t="s">
        <v>680</v>
      </c>
      <c r="D51" t="s">
        <v>580</v>
      </c>
    </row>
    <row r="52" spans="1:4">
      <c r="A52" t="s">
        <v>674</v>
      </c>
      <c r="B52" t="s">
        <v>681</v>
      </c>
      <c r="C52" t="s">
        <v>682</v>
      </c>
      <c r="D52" t="s">
        <v>580</v>
      </c>
    </row>
    <row r="53" spans="1:4">
      <c r="A53" t="s">
        <v>674</v>
      </c>
      <c r="B53" t="s">
        <v>674</v>
      </c>
      <c r="C53" t="s">
        <v>675</v>
      </c>
      <c r="D53" t="s">
        <v>581</v>
      </c>
    </row>
    <row r="54" spans="1:4">
      <c r="A54" t="s">
        <v>674</v>
      </c>
      <c r="B54" t="s">
        <v>683</v>
      </c>
      <c r="C54" t="s">
        <v>684</v>
      </c>
      <c r="D54" t="s">
        <v>580</v>
      </c>
    </row>
    <row r="55" spans="1:4">
      <c r="A55" t="s">
        <v>685</v>
      </c>
      <c r="B55" t="s">
        <v>687</v>
      </c>
      <c r="C55" t="s">
        <v>688</v>
      </c>
      <c r="D55" t="s">
        <v>612</v>
      </c>
    </row>
    <row r="56" spans="1:4">
      <c r="A56" t="s">
        <v>685</v>
      </c>
      <c r="B56" t="s">
        <v>689</v>
      </c>
      <c r="C56" t="s">
        <v>690</v>
      </c>
      <c r="D56" t="s">
        <v>580</v>
      </c>
    </row>
    <row r="57" spans="1:4">
      <c r="A57" t="s">
        <v>685</v>
      </c>
      <c r="B57" t="s">
        <v>691</v>
      </c>
      <c r="C57" t="s">
        <v>692</v>
      </c>
      <c r="D57" t="s">
        <v>580</v>
      </c>
    </row>
    <row r="58" spans="1:4">
      <c r="A58" t="s">
        <v>685</v>
      </c>
      <c r="B58" t="s">
        <v>693</v>
      </c>
      <c r="C58" t="s">
        <v>694</v>
      </c>
      <c r="D58" t="s">
        <v>580</v>
      </c>
    </row>
    <row r="59" spans="1:4">
      <c r="A59" t="s">
        <v>685</v>
      </c>
      <c r="B59" t="s">
        <v>685</v>
      </c>
      <c r="C59" t="s">
        <v>686</v>
      </c>
      <c r="D59" t="s">
        <v>581</v>
      </c>
    </row>
    <row r="60" spans="1:4">
      <c r="A60" t="s">
        <v>685</v>
      </c>
      <c r="B60" t="s">
        <v>695</v>
      </c>
      <c r="C60" t="s">
        <v>696</v>
      </c>
      <c r="D60" t="s">
        <v>580</v>
      </c>
    </row>
    <row r="61" spans="1:4">
      <c r="A61" t="s">
        <v>697</v>
      </c>
      <c r="B61" t="s">
        <v>699</v>
      </c>
      <c r="C61" t="s">
        <v>700</v>
      </c>
      <c r="D61" t="s">
        <v>580</v>
      </c>
    </row>
    <row r="62" spans="1:4">
      <c r="A62" t="s">
        <v>697</v>
      </c>
      <c r="B62" t="s">
        <v>651</v>
      </c>
      <c r="C62" t="s">
        <v>701</v>
      </c>
      <c r="D62" t="s">
        <v>580</v>
      </c>
    </row>
    <row r="63" spans="1:4">
      <c r="A63" t="s">
        <v>697</v>
      </c>
      <c r="B63" t="s">
        <v>702</v>
      </c>
      <c r="C63" t="s">
        <v>703</v>
      </c>
      <c r="D63" t="s">
        <v>580</v>
      </c>
    </row>
    <row r="64" spans="1:4">
      <c r="A64" t="s">
        <v>697</v>
      </c>
      <c r="B64" t="s">
        <v>704</v>
      </c>
      <c r="C64" t="s">
        <v>705</v>
      </c>
      <c r="D64" t="s">
        <v>580</v>
      </c>
    </row>
    <row r="65" spans="1:4">
      <c r="A65" t="s">
        <v>697</v>
      </c>
      <c r="B65" t="s">
        <v>706</v>
      </c>
      <c r="C65" t="s">
        <v>707</v>
      </c>
      <c r="D65" t="s">
        <v>580</v>
      </c>
    </row>
    <row r="66" spans="1:4">
      <c r="A66" t="s">
        <v>697</v>
      </c>
      <c r="B66" t="s">
        <v>708</v>
      </c>
      <c r="C66" t="s">
        <v>709</v>
      </c>
      <c r="D66" t="s">
        <v>580</v>
      </c>
    </row>
    <row r="67" spans="1:4">
      <c r="A67" t="s">
        <v>697</v>
      </c>
      <c r="B67" t="s">
        <v>710</v>
      </c>
      <c r="C67" t="s">
        <v>711</v>
      </c>
      <c r="D67" t="s">
        <v>580</v>
      </c>
    </row>
    <row r="68" spans="1:4">
      <c r="A68" t="s">
        <v>697</v>
      </c>
      <c r="B68" t="s">
        <v>655</v>
      </c>
      <c r="C68" t="s">
        <v>712</v>
      </c>
      <c r="D68" t="s">
        <v>580</v>
      </c>
    </row>
    <row r="69" spans="1:4">
      <c r="A69" t="s">
        <v>697</v>
      </c>
      <c r="B69" t="s">
        <v>713</v>
      </c>
      <c r="C69" t="s">
        <v>714</v>
      </c>
      <c r="D69" t="s">
        <v>580</v>
      </c>
    </row>
    <row r="70" spans="1:4">
      <c r="A70" t="s">
        <v>697</v>
      </c>
      <c r="B70" t="s">
        <v>697</v>
      </c>
      <c r="C70" t="s">
        <v>698</v>
      </c>
      <c r="D70" t="s">
        <v>581</v>
      </c>
    </row>
    <row r="71" spans="1:4">
      <c r="A71" t="s">
        <v>697</v>
      </c>
      <c r="B71" t="s">
        <v>715</v>
      </c>
      <c r="C71" t="s">
        <v>716</v>
      </c>
      <c r="D71" t="s">
        <v>580</v>
      </c>
    </row>
    <row r="72" spans="1:4">
      <c r="A72" t="s">
        <v>697</v>
      </c>
      <c r="B72" t="s">
        <v>717</v>
      </c>
      <c r="C72" t="s">
        <v>718</v>
      </c>
      <c r="D72" t="s">
        <v>580</v>
      </c>
    </row>
    <row r="73" spans="1:4">
      <c r="A73" t="s">
        <v>719</v>
      </c>
      <c r="B73" t="s">
        <v>721</v>
      </c>
      <c r="C73" t="s">
        <v>722</v>
      </c>
      <c r="D73" t="s">
        <v>580</v>
      </c>
    </row>
    <row r="74" spans="1:4">
      <c r="A74" t="s">
        <v>719</v>
      </c>
      <c r="B74" t="s">
        <v>723</v>
      </c>
      <c r="C74" t="s">
        <v>724</v>
      </c>
      <c r="D74" t="s">
        <v>612</v>
      </c>
    </row>
    <row r="75" spans="1:4">
      <c r="A75" t="s">
        <v>719</v>
      </c>
      <c r="B75" t="s">
        <v>725</v>
      </c>
      <c r="C75" t="s">
        <v>726</v>
      </c>
      <c r="D75" t="s">
        <v>580</v>
      </c>
    </row>
    <row r="76" spans="1:4">
      <c r="A76" t="s">
        <v>719</v>
      </c>
      <c r="B76" t="s">
        <v>727</v>
      </c>
      <c r="C76" t="s">
        <v>728</v>
      </c>
      <c r="D76" t="s">
        <v>580</v>
      </c>
    </row>
    <row r="77" spans="1:4">
      <c r="A77" t="s">
        <v>719</v>
      </c>
      <c r="B77" t="s">
        <v>719</v>
      </c>
      <c r="C77" t="s">
        <v>720</v>
      </c>
      <c r="D77" t="s">
        <v>581</v>
      </c>
    </row>
    <row r="78" spans="1:4">
      <c r="A78" t="s">
        <v>719</v>
      </c>
      <c r="B78" t="s">
        <v>729</v>
      </c>
      <c r="C78" t="s">
        <v>730</v>
      </c>
      <c r="D78" t="s">
        <v>580</v>
      </c>
    </row>
    <row r="79" spans="1:4">
      <c r="A79" t="s">
        <v>731</v>
      </c>
      <c r="B79" t="s">
        <v>733</v>
      </c>
      <c r="C79" t="s">
        <v>734</v>
      </c>
      <c r="D79" t="s">
        <v>580</v>
      </c>
    </row>
    <row r="80" spans="1:4">
      <c r="A80" t="s">
        <v>731</v>
      </c>
      <c r="B80" t="s">
        <v>735</v>
      </c>
      <c r="C80" t="s">
        <v>736</v>
      </c>
      <c r="D80" t="s">
        <v>612</v>
      </c>
    </row>
    <row r="81" spans="1:4">
      <c r="A81" t="s">
        <v>731</v>
      </c>
      <c r="B81" t="s">
        <v>737</v>
      </c>
      <c r="C81" t="s">
        <v>738</v>
      </c>
      <c r="D81" t="s">
        <v>580</v>
      </c>
    </row>
    <row r="82" spans="1:4">
      <c r="A82" t="s">
        <v>731</v>
      </c>
      <c r="B82" t="s">
        <v>739</v>
      </c>
      <c r="C82" t="s">
        <v>740</v>
      </c>
      <c r="D82" t="s">
        <v>580</v>
      </c>
    </row>
    <row r="83" spans="1:4">
      <c r="A83" t="s">
        <v>731</v>
      </c>
      <c r="B83" t="s">
        <v>741</v>
      </c>
      <c r="C83" t="s">
        <v>742</v>
      </c>
      <c r="D83" t="s">
        <v>580</v>
      </c>
    </row>
    <row r="84" spans="1:4">
      <c r="A84" t="s">
        <v>731</v>
      </c>
      <c r="B84" t="s">
        <v>731</v>
      </c>
      <c r="C84" t="s">
        <v>732</v>
      </c>
      <c r="D84" t="s">
        <v>581</v>
      </c>
    </row>
    <row r="85" spans="1:4">
      <c r="A85" t="s">
        <v>731</v>
      </c>
      <c r="B85" t="s">
        <v>743</v>
      </c>
      <c r="C85" t="s">
        <v>744</v>
      </c>
      <c r="D85" t="s">
        <v>580</v>
      </c>
    </row>
    <row r="86" spans="1:4">
      <c r="A86" t="s">
        <v>745</v>
      </c>
      <c r="B86" t="s">
        <v>747</v>
      </c>
      <c r="C86" t="s">
        <v>748</v>
      </c>
      <c r="D86" t="s">
        <v>669</v>
      </c>
    </row>
    <row r="87" spans="1:4">
      <c r="A87" t="s">
        <v>745</v>
      </c>
      <c r="B87" t="s">
        <v>749</v>
      </c>
      <c r="C87" t="s">
        <v>750</v>
      </c>
      <c r="D87" t="s">
        <v>580</v>
      </c>
    </row>
    <row r="88" spans="1:4">
      <c r="A88" t="s">
        <v>745</v>
      </c>
      <c r="B88" t="s">
        <v>751</v>
      </c>
      <c r="C88" t="s">
        <v>752</v>
      </c>
      <c r="D88" t="s">
        <v>580</v>
      </c>
    </row>
    <row r="89" spans="1:4">
      <c r="A89" t="s">
        <v>745</v>
      </c>
      <c r="B89" t="s">
        <v>753</v>
      </c>
      <c r="C89" t="s">
        <v>754</v>
      </c>
      <c r="D89" t="s">
        <v>580</v>
      </c>
    </row>
    <row r="90" spans="1:4">
      <c r="A90" t="s">
        <v>745</v>
      </c>
      <c r="B90" t="s">
        <v>755</v>
      </c>
      <c r="C90" t="s">
        <v>756</v>
      </c>
      <c r="D90" t="s">
        <v>580</v>
      </c>
    </row>
    <row r="91" spans="1:4">
      <c r="A91" t="s">
        <v>745</v>
      </c>
      <c r="B91" t="s">
        <v>757</v>
      </c>
      <c r="C91" t="s">
        <v>758</v>
      </c>
      <c r="D91" t="s">
        <v>580</v>
      </c>
    </row>
    <row r="92" spans="1:4">
      <c r="A92" t="s">
        <v>745</v>
      </c>
      <c r="B92" t="s">
        <v>663</v>
      </c>
      <c r="C92" t="s">
        <v>759</v>
      </c>
      <c r="D92" t="s">
        <v>580</v>
      </c>
    </row>
    <row r="93" spans="1:4">
      <c r="A93" t="s">
        <v>745</v>
      </c>
      <c r="B93" t="s">
        <v>760</v>
      </c>
      <c r="C93" t="s">
        <v>761</v>
      </c>
      <c r="D93" t="s">
        <v>580</v>
      </c>
    </row>
    <row r="94" spans="1:4">
      <c r="A94" t="s">
        <v>745</v>
      </c>
      <c r="B94" t="s">
        <v>745</v>
      </c>
      <c r="C94" t="s">
        <v>746</v>
      </c>
      <c r="D94" t="s">
        <v>581</v>
      </c>
    </row>
    <row r="95" spans="1:4">
      <c r="A95" t="s">
        <v>762</v>
      </c>
      <c r="B95" t="s">
        <v>762</v>
      </c>
      <c r="C95" t="s">
        <v>763</v>
      </c>
      <c r="D95" t="s">
        <v>764</v>
      </c>
    </row>
    <row r="96" spans="1:4">
      <c r="A96" t="s">
        <v>765</v>
      </c>
      <c r="B96" t="s">
        <v>765</v>
      </c>
      <c r="C96" t="s">
        <v>766</v>
      </c>
      <c r="D96" t="s">
        <v>764</v>
      </c>
    </row>
    <row r="97" spans="1:4">
      <c r="A97" t="s">
        <v>767</v>
      </c>
      <c r="B97" t="s">
        <v>767</v>
      </c>
      <c r="C97" t="s">
        <v>768</v>
      </c>
      <c r="D97" t="s">
        <v>764</v>
      </c>
    </row>
  </sheetData>
  <phoneticPr fontId="10" type="noConversion"/>
  <pageMargins left="0.75" right="0.75" top="1" bottom="1" header="0.5" footer="0.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
  <sheetViews>
    <sheetView zoomScaleNormal="100" workbookViewId="0"/>
  </sheetViews>
  <sheetFormatPr defaultColWidth="9.140625"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IP">
    <tabColor indexed="47"/>
  </sheetPr>
  <dimension ref="A1:R23"/>
  <sheetViews>
    <sheetView workbookViewId="0"/>
  </sheetViews>
  <sheetFormatPr defaultRowHeight="11.25"/>
  <cols>
    <col min="2" max="2" width="9.140625" style="280"/>
  </cols>
  <sheetData>
    <row r="1" spans="1:18">
      <c r="B1" s="309" t="s">
        <v>405</v>
      </c>
      <c r="C1" s="309" t="s">
        <v>406</v>
      </c>
      <c r="D1" s="309" t="s">
        <v>407</v>
      </c>
      <c r="E1" s="309" t="s">
        <v>408</v>
      </c>
      <c r="F1" s="309" t="s">
        <v>409</v>
      </c>
      <c r="G1" s="309" t="s">
        <v>410</v>
      </c>
      <c r="H1" s="309" t="s">
        <v>411</v>
      </c>
      <c r="I1" s="309" t="s">
        <v>412</v>
      </c>
      <c r="J1" s="309" t="s">
        <v>413</v>
      </c>
      <c r="K1" s="309" t="s">
        <v>414</v>
      </c>
      <c r="L1" s="309" t="s">
        <v>415</v>
      </c>
      <c r="M1" s="309" t="s">
        <v>416</v>
      </c>
      <c r="N1" s="309" t="s">
        <v>417</v>
      </c>
      <c r="O1" s="309" t="s">
        <v>418</v>
      </c>
      <c r="P1" s="309" t="s">
        <v>419</v>
      </c>
      <c r="Q1" s="309" t="s">
        <v>420</v>
      </c>
      <c r="R1" s="309"/>
    </row>
    <row r="2" spans="1:18">
      <c r="A2">
        <v>1</v>
      </c>
      <c r="B2" s="309" t="s">
        <v>421</v>
      </c>
      <c r="C2" s="309" t="s">
        <v>422</v>
      </c>
      <c r="D2" s="309" t="s">
        <v>423</v>
      </c>
      <c r="E2" s="309" t="s">
        <v>424</v>
      </c>
      <c r="F2" s="309" t="s">
        <v>425</v>
      </c>
      <c r="G2" s="309" t="s">
        <v>426</v>
      </c>
      <c r="H2" s="309" t="s">
        <v>427</v>
      </c>
      <c r="I2" s="309" t="s">
        <v>428</v>
      </c>
      <c r="J2" s="309"/>
      <c r="K2" s="309" t="s">
        <v>429</v>
      </c>
      <c r="L2" s="309" t="s">
        <v>430</v>
      </c>
      <c r="M2" s="309" t="s">
        <v>431</v>
      </c>
      <c r="N2" s="309" t="s">
        <v>432</v>
      </c>
      <c r="O2" s="309" t="s">
        <v>433</v>
      </c>
      <c r="P2" s="309" t="s">
        <v>434</v>
      </c>
      <c r="Q2" s="309" t="s">
        <v>435</v>
      </c>
      <c r="R2" s="309"/>
    </row>
    <row r="3" spans="1:18">
      <c r="A3">
        <v>2</v>
      </c>
      <c r="B3" s="309" t="s">
        <v>436</v>
      </c>
      <c r="C3" s="309" t="s">
        <v>437</v>
      </c>
      <c r="D3" s="309" t="s">
        <v>438</v>
      </c>
      <c r="E3" s="309" t="s">
        <v>439</v>
      </c>
      <c r="F3" s="309" t="s">
        <v>440</v>
      </c>
      <c r="G3" s="309" t="s">
        <v>441</v>
      </c>
      <c r="H3" s="309" t="s">
        <v>442</v>
      </c>
      <c r="I3" s="309" t="s">
        <v>428</v>
      </c>
      <c r="J3" s="309"/>
      <c r="K3" s="309" t="s">
        <v>429</v>
      </c>
      <c r="L3" s="309" t="s">
        <v>443</v>
      </c>
      <c r="M3" s="309" t="s">
        <v>444</v>
      </c>
      <c r="N3" s="309" t="s">
        <v>432</v>
      </c>
      <c r="O3" s="309" t="s">
        <v>445</v>
      </c>
      <c r="P3" s="309" t="s">
        <v>446</v>
      </c>
      <c r="Q3" s="309" t="s">
        <v>447</v>
      </c>
      <c r="R3" s="309"/>
    </row>
    <row r="4" spans="1:18">
      <c r="A4">
        <v>3</v>
      </c>
      <c r="B4" s="309" t="s">
        <v>448</v>
      </c>
      <c r="C4" s="309" t="s">
        <v>449</v>
      </c>
      <c r="D4" s="309" t="s">
        <v>450</v>
      </c>
      <c r="E4" s="309" t="s">
        <v>451</v>
      </c>
      <c r="F4" s="309" t="s">
        <v>452</v>
      </c>
      <c r="G4" s="309" t="s">
        <v>453</v>
      </c>
      <c r="H4" s="309" t="s">
        <v>454</v>
      </c>
      <c r="I4" s="309" t="s">
        <v>455</v>
      </c>
      <c r="J4" s="309"/>
      <c r="K4" s="309" t="s">
        <v>456</v>
      </c>
      <c r="L4" s="309" t="s">
        <v>457</v>
      </c>
      <c r="M4" s="309" t="s">
        <v>458</v>
      </c>
      <c r="N4" s="309" t="s">
        <v>432</v>
      </c>
      <c r="O4" s="309" t="s">
        <v>459</v>
      </c>
      <c r="P4" s="309" t="s">
        <v>434</v>
      </c>
      <c r="Q4" s="309" t="s">
        <v>460</v>
      </c>
      <c r="R4" s="309"/>
    </row>
    <row r="5" spans="1:18">
      <c r="A5">
        <v>4</v>
      </c>
      <c r="B5" s="309" t="s">
        <v>461</v>
      </c>
      <c r="C5" s="309" t="s">
        <v>462</v>
      </c>
      <c r="D5" s="309" t="s">
        <v>463</v>
      </c>
      <c r="E5" s="309" t="s">
        <v>451</v>
      </c>
      <c r="F5" s="309" t="s">
        <v>464</v>
      </c>
      <c r="G5" s="309" t="s">
        <v>465</v>
      </c>
      <c r="H5" s="309" t="s">
        <v>466</v>
      </c>
      <c r="I5" s="309" t="s">
        <v>467</v>
      </c>
      <c r="J5" s="309"/>
      <c r="K5" s="309" t="s">
        <v>429</v>
      </c>
      <c r="L5" s="309" t="s">
        <v>468</v>
      </c>
      <c r="M5" s="309" t="s">
        <v>469</v>
      </c>
      <c r="N5" s="309" t="s">
        <v>432</v>
      </c>
      <c r="O5" s="309" t="s">
        <v>470</v>
      </c>
      <c r="P5" s="309" t="s">
        <v>471</v>
      </c>
      <c r="Q5" s="309" t="s">
        <v>472</v>
      </c>
      <c r="R5" s="309"/>
    </row>
    <row r="6" spans="1:18">
      <c r="A6">
        <v>5</v>
      </c>
      <c r="B6" s="309" t="s">
        <v>473</v>
      </c>
      <c r="C6" s="309" t="s">
        <v>437</v>
      </c>
      <c r="D6" s="309" t="s">
        <v>450</v>
      </c>
      <c r="E6" s="309" t="s">
        <v>451</v>
      </c>
      <c r="F6" s="309" t="s">
        <v>474</v>
      </c>
      <c r="G6" s="309" t="s">
        <v>475</v>
      </c>
      <c r="H6" s="309" t="s">
        <v>442</v>
      </c>
      <c r="I6" s="309" t="s">
        <v>428</v>
      </c>
      <c r="J6" s="309"/>
      <c r="K6" s="309" t="s">
        <v>429</v>
      </c>
      <c r="L6" s="309" t="s">
        <v>476</v>
      </c>
      <c r="M6" s="309" t="s">
        <v>477</v>
      </c>
      <c r="N6" s="309" t="s">
        <v>432</v>
      </c>
      <c r="O6" s="309" t="s">
        <v>478</v>
      </c>
      <c r="P6" s="309" t="s">
        <v>479</v>
      </c>
      <c r="Q6" s="309" t="s">
        <v>480</v>
      </c>
      <c r="R6" s="309"/>
    </row>
    <row r="7" spans="1:18">
      <c r="A7">
        <v>6</v>
      </c>
      <c r="B7" s="309" t="s">
        <v>481</v>
      </c>
      <c r="C7" s="309" t="s">
        <v>482</v>
      </c>
      <c r="D7" s="309" t="s">
        <v>483</v>
      </c>
      <c r="E7" s="309" t="s">
        <v>451</v>
      </c>
      <c r="F7" s="309" t="s">
        <v>440</v>
      </c>
      <c r="G7" s="309" t="s">
        <v>441</v>
      </c>
      <c r="H7" s="309" t="s">
        <v>442</v>
      </c>
      <c r="I7" s="309" t="s">
        <v>428</v>
      </c>
      <c r="J7" s="309"/>
      <c r="K7" s="309" t="s">
        <v>429</v>
      </c>
      <c r="L7" s="309" t="s">
        <v>443</v>
      </c>
      <c r="M7" s="309" t="s">
        <v>469</v>
      </c>
      <c r="N7" s="309" t="s">
        <v>432</v>
      </c>
      <c r="O7" s="309" t="s">
        <v>484</v>
      </c>
      <c r="P7" s="309" t="s">
        <v>434</v>
      </c>
      <c r="Q7" s="309" t="s">
        <v>485</v>
      </c>
      <c r="R7" s="309"/>
    </row>
    <row r="8" spans="1:18">
      <c r="A8">
        <v>7</v>
      </c>
      <c r="B8" s="309" t="s">
        <v>486</v>
      </c>
      <c r="C8" s="309" t="s">
        <v>437</v>
      </c>
      <c r="D8" s="309" t="s">
        <v>438</v>
      </c>
      <c r="E8" s="309" t="s">
        <v>451</v>
      </c>
      <c r="F8" s="309" t="s">
        <v>487</v>
      </c>
      <c r="G8" s="309" t="s">
        <v>488</v>
      </c>
      <c r="H8" s="309" t="s">
        <v>489</v>
      </c>
      <c r="I8" s="309" t="s">
        <v>428</v>
      </c>
      <c r="J8" s="309"/>
      <c r="K8" s="309" t="s">
        <v>429</v>
      </c>
      <c r="L8" s="309" t="s">
        <v>490</v>
      </c>
      <c r="M8" s="309" t="s">
        <v>491</v>
      </c>
      <c r="N8" s="309" t="s">
        <v>432</v>
      </c>
      <c r="O8" s="309" t="s">
        <v>478</v>
      </c>
      <c r="P8" s="309" t="s">
        <v>479</v>
      </c>
      <c r="Q8" s="309" t="s">
        <v>492</v>
      </c>
      <c r="R8" s="309"/>
    </row>
    <row r="9" spans="1:18">
      <c r="A9">
        <v>8</v>
      </c>
      <c r="B9" s="309" t="s">
        <v>493</v>
      </c>
      <c r="C9" s="309" t="s">
        <v>437</v>
      </c>
      <c r="D9" s="309" t="s">
        <v>438</v>
      </c>
      <c r="E9" s="309" t="s">
        <v>451</v>
      </c>
      <c r="F9" s="309" t="s">
        <v>487</v>
      </c>
      <c r="G9" s="309" t="s">
        <v>488</v>
      </c>
      <c r="H9" s="309" t="s">
        <v>489</v>
      </c>
      <c r="I9" s="309" t="s">
        <v>428</v>
      </c>
      <c r="J9" s="309"/>
      <c r="K9" s="309" t="s">
        <v>429</v>
      </c>
      <c r="L9" s="309" t="s">
        <v>490</v>
      </c>
      <c r="M9" s="309" t="s">
        <v>494</v>
      </c>
      <c r="N9" s="309" t="s">
        <v>432</v>
      </c>
      <c r="O9" s="309" t="s">
        <v>495</v>
      </c>
      <c r="P9" s="309" t="s">
        <v>496</v>
      </c>
      <c r="Q9" s="309" t="s">
        <v>497</v>
      </c>
      <c r="R9" s="309"/>
    </row>
    <row r="10" spans="1:18">
      <c r="A10">
        <v>9</v>
      </c>
      <c r="B10" s="309" t="s">
        <v>498</v>
      </c>
      <c r="C10" s="309" t="s">
        <v>437</v>
      </c>
      <c r="D10" s="309" t="s">
        <v>438</v>
      </c>
      <c r="E10" s="309" t="s">
        <v>451</v>
      </c>
      <c r="F10" s="309" t="s">
        <v>487</v>
      </c>
      <c r="G10" s="309" t="s">
        <v>488</v>
      </c>
      <c r="H10" s="309" t="s">
        <v>489</v>
      </c>
      <c r="I10" s="309" t="s">
        <v>428</v>
      </c>
      <c r="J10" s="309"/>
      <c r="K10" s="309" t="s">
        <v>429</v>
      </c>
      <c r="L10" s="309" t="s">
        <v>490</v>
      </c>
      <c r="M10" s="309" t="s">
        <v>499</v>
      </c>
      <c r="N10" s="309" t="s">
        <v>432</v>
      </c>
      <c r="O10" s="309" t="s">
        <v>495</v>
      </c>
      <c r="P10" s="309" t="s">
        <v>496</v>
      </c>
      <c r="Q10" s="309" t="s">
        <v>497</v>
      </c>
      <c r="R10" s="309"/>
    </row>
    <row r="11" spans="1:18">
      <c r="A11">
        <v>10</v>
      </c>
      <c r="B11" s="309" t="s">
        <v>500</v>
      </c>
      <c r="C11" s="309" t="s">
        <v>437</v>
      </c>
      <c r="D11" s="309" t="s">
        <v>438</v>
      </c>
      <c r="E11" s="309" t="s">
        <v>451</v>
      </c>
      <c r="F11" s="309" t="s">
        <v>487</v>
      </c>
      <c r="G11" s="309" t="s">
        <v>488</v>
      </c>
      <c r="H11" s="309" t="s">
        <v>489</v>
      </c>
      <c r="I11" s="309" t="s">
        <v>428</v>
      </c>
      <c r="J11" s="309"/>
      <c r="K11" s="309" t="s">
        <v>429</v>
      </c>
      <c r="L11" s="309" t="s">
        <v>490</v>
      </c>
      <c r="M11" s="309" t="s">
        <v>501</v>
      </c>
      <c r="N11" s="309" t="s">
        <v>432</v>
      </c>
      <c r="O11" s="309" t="s">
        <v>478</v>
      </c>
      <c r="P11" s="309" t="s">
        <v>479</v>
      </c>
      <c r="Q11" s="309" t="s">
        <v>492</v>
      </c>
      <c r="R11" s="309"/>
    </row>
    <row r="12" spans="1:18">
      <c r="A12">
        <v>11</v>
      </c>
      <c r="B12" s="309" t="s">
        <v>502</v>
      </c>
      <c r="C12" s="309" t="s">
        <v>437</v>
      </c>
      <c r="D12" s="309" t="s">
        <v>438</v>
      </c>
      <c r="E12" s="309" t="s">
        <v>451</v>
      </c>
      <c r="F12" s="309" t="s">
        <v>487</v>
      </c>
      <c r="G12" s="309" t="s">
        <v>488</v>
      </c>
      <c r="H12" s="309" t="s">
        <v>489</v>
      </c>
      <c r="I12" s="309" t="s">
        <v>428</v>
      </c>
      <c r="J12" s="309"/>
      <c r="K12" s="309" t="s">
        <v>429</v>
      </c>
      <c r="L12" s="309" t="s">
        <v>490</v>
      </c>
      <c r="M12" s="309" t="s">
        <v>503</v>
      </c>
      <c r="N12" s="309" t="s">
        <v>432</v>
      </c>
      <c r="O12" s="309" t="s">
        <v>495</v>
      </c>
      <c r="P12" s="309" t="s">
        <v>496</v>
      </c>
      <c r="Q12" s="309" t="s">
        <v>497</v>
      </c>
      <c r="R12" s="309"/>
    </row>
    <row r="13" spans="1:18">
      <c r="A13">
        <v>12</v>
      </c>
      <c r="B13" s="309" t="s">
        <v>504</v>
      </c>
      <c r="C13" s="309" t="s">
        <v>437</v>
      </c>
      <c r="D13" s="309" t="s">
        <v>450</v>
      </c>
      <c r="E13" s="309" t="s">
        <v>505</v>
      </c>
      <c r="F13" s="309" t="s">
        <v>506</v>
      </c>
      <c r="G13" s="309" t="s">
        <v>507</v>
      </c>
      <c r="H13" s="309" t="s">
        <v>508</v>
      </c>
      <c r="I13" s="309" t="s">
        <v>428</v>
      </c>
      <c r="J13" s="309"/>
      <c r="K13" s="309" t="s">
        <v>456</v>
      </c>
      <c r="L13" s="309" t="s">
        <v>509</v>
      </c>
      <c r="M13" s="309" t="s">
        <v>458</v>
      </c>
      <c r="N13" s="309" t="s">
        <v>432</v>
      </c>
      <c r="O13" s="309" t="s">
        <v>459</v>
      </c>
      <c r="P13" s="309" t="s">
        <v>434</v>
      </c>
      <c r="Q13" s="309" t="s">
        <v>460</v>
      </c>
      <c r="R13" s="309"/>
    </row>
    <row r="14" spans="1:18">
      <c r="A14">
        <v>13</v>
      </c>
      <c r="B14" s="309" t="s">
        <v>510</v>
      </c>
      <c r="C14" s="309" t="s">
        <v>437</v>
      </c>
      <c r="D14" s="309" t="s">
        <v>450</v>
      </c>
      <c r="E14" s="309" t="s">
        <v>511</v>
      </c>
      <c r="F14" s="309" t="s">
        <v>512</v>
      </c>
      <c r="G14" s="309" t="s">
        <v>513</v>
      </c>
      <c r="H14" s="309" t="s">
        <v>508</v>
      </c>
      <c r="I14" s="309" t="s">
        <v>514</v>
      </c>
      <c r="J14" s="309"/>
      <c r="K14" s="309" t="s">
        <v>429</v>
      </c>
      <c r="L14" s="309" t="s">
        <v>515</v>
      </c>
      <c r="M14" s="309" t="s">
        <v>458</v>
      </c>
      <c r="N14" s="309" t="s">
        <v>432</v>
      </c>
      <c r="O14" s="309" t="s">
        <v>459</v>
      </c>
      <c r="P14" s="309" t="s">
        <v>434</v>
      </c>
      <c r="Q14" s="309" t="s">
        <v>460</v>
      </c>
      <c r="R14" s="309"/>
    </row>
    <row r="15" spans="1:18">
      <c r="A15">
        <v>14</v>
      </c>
      <c r="B15" s="309" t="s">
        <v>510</v>
      </c>
      <c r="C15" s="309" t="s">
        <v>437</v>
      </c>
      <c r="D15" s="309" t="s">
        <v>450</v>
      </c>
      <c r="E15" s="309" t="s">
        <v>516</v>
      </c>
      <c r="F15" s="309" t="s">
        <v>512</v>
      </c>
      <c r="G15" s="309" t="s">
        <v>513</v>
      </c>
      <c r="H15" s="309" t="s">
        <v>508</v>
      </c>
      <c r="I15" s="309" t="s">
        <v>514</v>
      </c>
      <c r="J15" s="309"/>
      <c r="K15" s="309" t="s">
        <v>429</v>
      </c>
      <c r="L15" s="309" t="s">
        <v>515</v>
      </c>
      <c r="M15" s="309" t="s">
        <v>458</v>
      </c>
      <c r="N15" s="309" t="s">
        <v>432</v>
      </c>
      <c r="O15" s="309" t="s">
        <v>459</v>
      </c>
      <c r="P15" s="309" t="s">
        <v>434</v>
      </c>
      <c r="Q15" s="309" t="s">
        <v>460</v>
      </c>
      <c r="R15" s="309"/>
    </row>
    <row r="16" spans="1:18">
      <c r="A16">
        <v>15</v>
      </c>
      <c r="B16" s="309" t="s">
        <v>517</v>
      </c>
      <c r="C16" s="309" t="s">
        <v>437</v>
      </c>
      <c r="D16" s="309" t="s">
        <v>450</v>
      </c>
      <c r="E16" s="309" t="s">
        <v>451</v>
      </c>
      <c r="F16" s="309" t="s">
        <v>518</v>
      </c>
      <c r="G16" s="309" t="s">
        <v>519</v>
      </c>
      <c r="H16" s="309" t="s">
        <v>442</v>
      </c>
      <c r="I16" s="309" t="s">
        <v>428</v>
      </c>
      <c r="J16" s="309"/>
      <c r="K16" s="309" t="s">
        <v>520</v>
      </c>
      <c r="L16" s="309" t="s">
        <v>521</v>
      </c>
      <c r="M16" s="309" t="s">
        <v>522</v>
      </c>
      <c r="N16" s="309" t="s">
        <v>432</v>
      </c>
      <c r="O16" s="309" t="s">
        <v>523</v>
      </c>
      <c r="P16" s="309" t="s">
        <v>524</v>
      </c>
      <c r="Q16" s="309" t="s">
        <v>525</v>
      </c>
      <c r="R16" s="309"/>
    </row>
    <row r="17" spans="1:18">
      <c r="A17">
        <v>16</v>
      </c>
      <c r="B17" s="309" t="s">
        <v>526</v>
      </c>
      <c r="C17" s="309" t="s">
        <v>482</v>
      </c>
      <c r="D17" s="309" t="s">
        <v>527</v>
      </c>
      <c r="E17" s="309" t="s">
        <v>451</v>
      </c>
      <c r="F17" s="309" t="s">
        <v>487</v>
      </c>
      <c r="G17" s="309" t="s">
        <v>488</v>
      </c>
      <c r="H17" s="309" t="s">
        <v>489</v>
      </c>
      <c r="I17" s="309" t="s">
        <v>428</v>
      </c>
      <c r="J17" s="309"/>
      <c r="K17" s="309" t="s">
        <v>429</v>
      </c>
      <c r="L17" s="309" t="s">
        <v>490</v>
      </c>
      <c r="M17" s="309" t="s">
        <v>528</v>
      </c>
      <c r="N17" s="309" t="s">
        <v>432</v>
      </c>
      <c r="O17" s="309" t="s">
        <v>529</v>
      </c>
      <c r="P17" s="309" t="s">
        <v>530</v>
      </c>
      <c r="Q17" s="309" t="s">
        <v>531</v>
      </c>
      <c r="R17" s="309"/>
    </row>
    <row r="18" spans="1:18">
      <c r="A18">
        <v>17</v>
      </c>
      <c r="B18" s="309" t="s">
        <v>532</v>
      </c>
      <c r="C18" s="309" t="s">
        <v>482</v>
      </c>
      <c r="D18" s="309" t="s">
        <v>527</v>
      </c>
      <c r="E18" s="309" t="s">
        <v>451</v>
      </c>
      <c r="F18" s="309" t="s">
        <v>487</v>
      </c>
      <c r="G18" s="309" t="s">
        <v>488</v>
      </c>
      <c r="H18" s="309" t="s">
        <v>489</v>
      </c>
      <c r="I18" s="309" t="s">
        <v>428</v>
      </c>
      <c r="J18" s="309"/>
      <c r="K18" s="309" t="s">
        <v>429</v>
      </c>
      <c r="L18" s="309" t="s">
        <v>490</v>
      </c>
      <c r="M18" s="309" t="s">
        <v>533</v>
      </c>
      <c r="N18" s="309" t="s">
        <v>432</v>
      </c>
      <c r="O18" s="309" t="s">
        <v>529</v>
      </c>
      <c r="P18" s="309" t="s">
        <v>530</v>
      </c>
      <c r="Q18" s="309" t="s">
        <v>531</v>
      </c>
      <c r="R18" s="309"/>
    </row>
    <row r="19" spans="1:18">
      <c r="A19">
        <v>18</v>
      </c>
      <c r="B19" s="309" t="s">
        <v>534</v>
      </c>
      <c r="C19" s="309" t="s">
        <v>482</v>
      </c>
      <c r="D19" s="309" t="s">
        <v>527</v>
      </c>
      <c r="E19" s="309" t="s">
        <v>451</v>
      </c>
      <c r="F19" s="309" t="s">
        <v>487</v>
      </c>
      <c r="G19" s="309" t="s">
        <v>488</v>
      </c>
      <c r="H19" s="309" t="s">
        <v>489</v>
      </c>
      <c r="I19" s="309" t="s">
        <v>428</v>
      </c>
      <c r="J19" s="309"/>
      <c r="K19" s="309" t="s">
        <v>429</v>
      </c>
      <c r="L19" s="309" t="s">
        <v>490</v>
      </c>
      <c r="M19" s="309" t="s">
        <v>535</v>
      </c>
      <c r="N19" s="309" t="s">
        <v>432</v>
      </c>
      <c r="O19" s="309" t="s">
        <v>529</v>
      </c>
      <c r="P19" s="309" t="s">
        <v>530</v>
      </c>
      <c r="Q19" s="309" t="s">
        <v>531</v>
      </c>
      <c r="R19" s="309"/>
    </row>
    <row r="20" spans="1:18">
      <c r="A20">
        <v>19</v>
      </c>
      <c r="B20" s="309" t="s">
        <v>536</v>
      </c>
      <c r="C20" s="309" t="s">
        <v>482</v>
      </c>
      <c r="D20" s="309" t="s">
        <v>483</v>
      </c>
      <c r="E20" s="309" t="s">
        <v>537</v>
      </c>
      <c r="F20" s="309" t="s">
        <v>538</v>
      </c>
      <c r="G20" s="309" t="s">
        <v>539</v>
      </c>
      <c r="H20" s="309" t="s">
        <v>427</v>
      </c>
      <c r="I20" s="309" t="s">
        <v>455</v>
      </c>
      <c r="J20" s="309"/>
      <c r="K20" s="309" t="s">
        <v>429</v>
      </c>
      <c r="L20" s="309" t="s">
        <v>540</v>
      </c>
      <c r="M20" s="309" t="s">
        <v>541</v>
      </c>
      <c r="N20" s="309" t="s">
        <v>432</v>
      </c>
      <c r="O20" s="309" t="s">
        <v>529</v>
      </c>
      <c r="P20" s="309" t="s">
        <v>530</v>
      </c>
      <c r="Q20" s="309" t="s">
        <v>542</v>
      </c>
      <c r="R20" s="309"/>
    </row>
    <row r="21" spans="1:18">
      <c r="A21">
        <v>20</v>
      </c>
      <c r="B21" s="309" t="s">
        <v>543</v>
      </c>
      <c r="C21" s="309" t="s">
        <v>482</v>
      </c>
      <c r="D21" s="309" t="s">
        <v>527</v>
      </c>
      <c r="E21" s="309" t="s">
        <v>451</v>
      </c>
      <c r="F21" s="309" t="s">
        <v>544</v>
      </c>
      <c r="G21" s="309" t="s">
        <v>545</v>
      </c>
      <c r="H21" s="309" t="s">
        <v>546</v>
      </c>
      <c r="I21" s="309" t="s">
        <v>514</v>
      </c>
      <c r="J21" s="309"/>
      <c r="K21" s="309" t="s">
        <v>547</v>
      </c>
      <c r="L21" s="309" t="s">
        <v>548</v>
      </c>
      <c r="M21" s="309" t="s">
        <v>541</v>
      </c>
      <c r="N21" s="309" t="s">
        <v>432</v>
      </c>
      <c r="O21" s="309" t="s">
        <v>529</v>
      </c>
      <c r="P21" s="309" t="s">
        <v>530</v>
      </c>
      <c r="Q21" s="309" t="s">
        <v>542</v>
      </c>
      <c r="R21" s="309"/>
    </row>
    <row r="22" spans="1:18">
      <c r="A22">
        <v>21</v>
      </c>
      <c r="B22" s="309" t="s">
        <v>549</v>
      </c>
      <c r="C22" s="309" t="s">
        <v>550</v>
      </c>
      <c r="D22" s="309" t="s">
        <v>551</v>
      </c>
      <c r="E22" s="309" t="s">
        <v>552</v>
      </c>
      <c r="F22" s="309" t="s">
        <v>553</v>
      </c>
      <c r="G22" s="309" t="s">
        <v>554</v>
      </c>
      <c r="H22" s="309" t="s">
        <v>555</v>
      </c>
      <c r="I22" s="309" t="s">
        <v>514</v>
      </c>
      <c r="J22" s="309"/>
      <c r="K22" s="309" t="s">
        <v>429</v>
      </c>
      <c r="L22" s="309" t="s">
        <v>556</v>
      </c>
      <c r="M22" s="309" t="s">
        <v>557</v>
      </c>
      <c r="N22" s="309" t="s">
        <v>432</v>
      </c>
      <c r="O22" s="309" t="s">
        <v>558</v>
      </c>
      <c r="P22" s="309" t="s">
        <v>434</v>
      </c>
      <c r="Q22" s="309" t="s">
        <v>559</v>
      </c>
      <c r="R22" s="309"/>
    </row>
    <row r="23" spans="1:18">
      <c r="A23">
        <v>22</v>
      </c>
      <c r="B23" s="309" t="s">
        <v>560</v>
      </c>
      <c r="C23" s="309" t="s">
        <v>561</v>
      </c>
      <c r="D23" s="309" t="s">
        <v>562</v>
      </c>
      <c r="E23" s="309" t="s">
        <v>563</v>
      </c>
      <c r="F23" s="309" t="s">
        <v>564</v>
      </c>
      <c r="G23" s="309" t="s">
        <v>565</v>
      </c>
      <c r="H23" s="309" t="s">
        <v>566</v>
      </c>
      <c r="I23" s="309" t="s">
        <v>514</v>
      </c>
      <c r="J23" s="309"/>
      <c r="K23" s="309" t="s">
        <v>429</v>
      </c>
      <c r="L23" s="309" t="s">
        <v>567</v>
      </c>
      <c r="M23" s="309" t="s">
        <v>568</v>
      </c>
      <c r="N23" s="309" t="s">
        <v>432</v>
      </c>
      <c r="O23" s="309" t="s">
        <v>569</v>
      </c>
      <c r="P23" s="309" t="s">
        <v>570</v>
      </c>
      <c r="Q23" s="309" t="s">
        <v>571</v>
      </c>
      <c r="R23" s="309"/>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IP_2019">
    <tabColor indexed="47"/>
  </sheetPr>
  <dimension ref="A1"/>
  <sheetViews>
    <sheetView workbookViewId="0">
      <selection activeCell="Q34" sqref="Q34"/>
    </sheetView>
  </sheetViews>
  <sheetFormatPr defaultRowHeight="11.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TER">
    <tabColor indexed="47"/>
  </sheetPr>
  <dimension ref="A1"/>
  <sheetViews>
    <sheetView workbookViewId="0"/>
  </sheetViews>
  <sheetFormatPr defaultRowHeight="11.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CNCSN">
    <tabColor indexed="47"/>
  </sheetPr>
  <dimension ref="A1:Y2"/>
  <sheetViews>
    <sheetView workbookViewId="0"/>
  </sheetViews>
  <sheetFormatPr defaultRowHeight="11.25"/>
  <sheetData>
    <row r="1" spans="1:25">
      <c r="B1" s="309" t="s">
        <v>797</v>
      </c>
      <c r="C1" s="309" t="s">
        <v>798</v>
      </c>
      <c r="D1" s="309" t="s">
        <v>799</v>
      </c>
      <c r="E1" s="309" t="s">
        <v>800</v>
      </c>
      <c r="F1" s="309" t="s">
        <v>405</v>
      </c>
      <c r="G1" s="309" t="s">
        <v>406</v>
      </c>
      <c r="H1" s="309" t="s">
        <v>407</v>
      </c>
      <c r="I1" s="309" t="s">
        <v>416</v>
      </c>
      <c r="J1" s="309" t="s">
        <v>417</v>
      </c>
      <c r="K1" s="309" t="s">
        <v>418</v>
      </c>
      <c r="L1" s="309" t="s">
        <v>419</v>
      </c>
      <c r="M1" s="309" t="s">
        <v>420</v>
      </c>
      <c r="N1" s="309" t="s">
        <v>801</v>
      </c>
      <c r="O1" s="309" t="s">
        <v>802</v>
      </c>
      <c r="P1" s="309" t="s">
        <v>803</v>
      </c>
      <c r="Q1" s="309" t="s">
        <v>804</v>
      </c>
      <c r="R1" s="309" t="s">
        <v>805</v>
      </c>
      <c r="S1" s="309" t="s">
        <v>806</v>
      </c>
      <c r="T1" s="309" t="s">
        <v>807</v>
      </c>
      <c r="U1" s="309" t="s">
        <v>808</v>
      </c>
      <c r="V1" s="309" t="s">
        <v>809</v>
      </c>
      <c r="W1" s="309" t="s">
        <v>810</v>
      </c>
      <c r="X1" s="309" t="s">
        <v>811</v>
      </c>
      <c r="Y1" s="309" t="s">
        <v>812</v>
      </c>
    </row>
    <row r="2" spans="1:25">
      <c r="A2">
        <v>1</v>
      </c>
      <c r="B2" s="309" t="s">
        <v>117</v>
      </c>
      <c r="C2" s="309"/>
      <c r="D2" s="309" t="s">
        <v>813</v>
      </c>
      <c r="E2" s="309" t="s">
        <v>814</v>
      </c>
      <c r="F2" s="309" t="s">
        <v>815</v>
      </c>
      <c r="G2" s="309" t="s">
        <v>530</v>
      </c>
      <c r="H2" s="309" t="s">
        <v>816</v>
      </c>
      <c r="I2" s="309" t="s">
        <v>817</v>
      </c>
      <c r="J2" s="309" t="s">
        <v>818</v>
      </c>
      <c r="K2" s="309" t="s">
        <v>819</v>
      </c>
      <c r="L2" s="309" t="s">
        <v>820</v>
      </c>
      <c r="M2" s="309" t="s">
        <v>821</v>
      </c>
      <c r="N2" s="309" t="s">
        <v>822</v>
      </c>
      <c r="O2" s="309" t="s">
        <v>823</v>
      </c>
      <c r="P2" s="309" t="s">
        <v>560</v>
      </c>
      <c r="Q2" s="309"/>
      <c r="R2" s="309" t="s">
        <v>560</v>
      </c>
      <c r="S2" s="309" t="s">
        <v>561</v>
      </c>
      <c r="T2" s="309" t="s">
        <v>562</v>
      </c>
      <c r="U2" s="309" t="s">
        <v>568</v>
      </c>
      <c r="V2" s="309" t="s">
        <v>432</v>
      </c>
      <c r="W2" s="309" t="s">
        <v>569</v>
      </c>
      <c r="X2" s="309" t="s">
        <v>570</v>
      </c>
      <c r="Y2" s="309" t="s">
        <v>571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BJECT">
    <tabColor indexed="47"/>
  </sheetPr>
  <dimension ref="A1:W30"/>
  <sheetViews>
    <sheetView workbookViewId="0"/>
  </sheetViews>
  <sheetFormatPr defaultRowHeight="11.25"/>
  <sheetData>
    <row r="1" spans="1:23">
      <c r="B1" s="309" t="s">
        <v>799</v>
      </c>
      <c r="C1" s="309" t="s">
        <v>798</v>
      </c>
      <c r="D1" s="309" t="s">
        <v>409</v>
      </c>
      <c r="E1" s="309" t="s">
        <v>410</v>
      </c>
      <c r="F1" s="309" t="s">
        <v>411</v>
      </c>
      <c r="G1" s="309" t="s">
        <v>413</v>
      </c>
      <c r="H1" s="309" t="s">
        <v>826</v>
      </c>
      <c r="I1" s="309" t="s">
        <v>827</v>
      </c>
      <c r="J1" s="309" t="s">
        <v>828</v>
      </c>
      <c r="K1" s="309" t="s">
        <v>829</v>
      </c>
      <c r="L1" s="309" t="s">
        <v>830</v>
      </c>
      <c r="M1" s="309" t="s">
        <v>831</v>
      </c>
      <c r="N1" s="309" t="s">
        <v>832</v>
      </c>
      <c r="O1" s="309" t="s">
        <v>833</v>
      </c>
      <c r="P1" s="309" t="s">
        <v>834</v>
      </c>
      <c r="Q1" s="309" t="s">
        <v>835</v>
      </c>
      <c r="R1" s="309" t="s">
        <v>836</v>
      </c>
      <c r="S1" s="309" t="s">
        <v>572</v>
      </c>
      <c r="T1" s="309" t="s">
        <v>573</v>
      </c>
      <c r="U1" s="309" t="s">
        <v>574</v>
      </c>
      <c r="V1" s="309" t="s">
        <v>837</v>
      </c>
      <c r="W1" s="309" t="s">
        <v>838</v>
      </c>
    </row>
    <row r="2" spans="1:23">
      <c r="A2">
        <v>1</v>
      </c>
      <c r="B2" s="309" t="s">
        <v>839</v>
      </c>
      <c r="C2" s="309" t="s">
        <v>839</v>
      </c>
      <c r="D2" s="309" t="s">
        <v>564</v>
      </c>
      <c r="E2" s="309" t="s">
        <v>565</v>
      </c>
      <c r="F2" s="309" t="s">
        <v>566</v>
      </c>
      <c r="G2" s="309"/>
      <c r="H2" s="309" t="s">
        <v>840</v>
      </c>
      <c r="I2" s="309" t="s">
        <v>841</v>
      </c>
      <c r="J2" s="309" t="s">
        <v>842</v>
      </c>
      <c r="K2" s="309" t="s">
        <v>765</v>
      </c>
      <c r="L2" s="309" t="s">
        <v>765</v>
      </c>
      <c r="M2" s="309" t="s">
        <v>766</v>
      </c>
      <c r="N2" s="309" t="s">
        <v>843</v>
      </c>
      <c r="O2" s="309" t="s">
        <v>844</v>
      </c>
      <c r="P2" s="309" t="s">
        <v>845</v>
      </c>
      <c r="Q2" s="309" t="s">
        <v>846</v>
      </c>
      <c r="R2" s="309" t="s">
        <v>268</v>
      </c>
      <c r="S2" s="309" t="s">
        <v>825</v>
      </c>
      <c r="T2" s="309" t="s">
        <v>825</v>
      </c>
      <c r="U2" s="309" t="s">
        <v>766</v>
      </c>
      <c r="V2" s="309" t="s">
        <v>843</v>
      </c>
      <c r="W2" s="309" t="s">
        <v>844</v>
      </c>
    </row>
    <row r="3" spans="1:23">
      <c r="A3">
        <v>2</v>
      </c>
      <c r="B3" s="309" t="s">
        <v>839</v>
      </c>
      <c r="C3" s="309" t="s">
        <v>839</v>
      </c>
      <c r="D3" s="309" t="s">
        <v>564</v>
      </c>
      <c r="E3" s="309" t="s">
        <v>565</v>
      </c>
      <c r="F3" s="309" t="s">
        <v>566</v>
      </c>
      <c r="G3" s="309"/>
      <c r="H3" s="309" t="s">
        <v>847</v>
      </c>
      <c r="I3" s="309" t="s">
        <v>848</v>
      </c>
      <c r="J3" s="309" t="s">
        <v>849</v>
      </c>
      <c r="K3" s="309" t="s">
        <v>765</v>
      </c>
      <c r="L3" s="309" t="s">
        <v>765</v>
      </c>
      <c r="M3" s="309" t="s">
        <v>766</v>
      </c>
      <c r="N3" s="309" t="s">
        <v>843</v>
      </c>
      <c r="O3" s="309" t="s">
        <v>844</v>
      </c>
      <c r="P3" s="309" t="s">
        <v>850</v>
      </c>
      <c r="Q3" s="309" t="s">
        <v>851</v>
      </c>
      <c r="R3" s="309" t="s">
        <v>268</v>
      </c>
      <c r="S3" s="309" t="s">
        <v>825</v>
      </c>
      <c r="T3" s="309" t="s">
        <v>825</v>
      </c>
      <c r="U3" s="309" t="s">
        <v>766</v>
      </c>
      <c r="V3" s="309" t="s">
        <v>843</v>
      </c>
      <c r="W3" s="309" t="s">
        <v>844</v>
      </c>
    </row>
    <row r="4" spans="1:23">
      <c r="A4">
        <v>3</v>
      </c>
      <c r="B4" s="309" t="s">
        <v>839</v>
      </c>
      <c r="C4" s="309" t="s">
        <v>839</v>
      </c>
      <c r="D4" s="309" t="s">
        <v>564</v>
      </c>
      <c r="E4" s="309" t="s">
        <v>565</v>
      </c>
      <c r="F4" s="309" t="s">
        <v>566</v>
      </c>
      <c r="G4" s="309"/>
      <c r="H4" s="309" t="s">
        <v>119</v>
      </c>
      <c r="I4" s="309" t="s">
        <v>852</v>
      </c>
      <c r="J4" s="309" t="s">
        <v>842</v>
      </c>
      <c r="K4" s="309" t="s">
        <v>765</v>
      </c>
      <c r="L4" s="309" t="s">
        <v>765</v>
      </c>
      <c r="M4" s="309" t="s">
        <v>766</v>
      </c>
      <c r="N4" s="309" t="s">
        <v>843</v>
      </c>
      <c r="O4" s="309" t="s">
        <v>844</v>
      </c>
      <c r="P4" s="309" t="s">
        <v>853</v>
      </c>
      <c r="Q4" s="309" t="s">
        <v>118</v>
      </c>
      <c r="R4" s="309" t="s">
        <v>268</v>
      </c>
      <c r="S4" s="309" t="s">
        <v>825</v>
      </c>
      <c r="T4" s="309" t="s">
        <v>825</v>
      </c>
      <c r="U4" s="309" t="s">
        <v>766</v>
      </c>
      <c r="V4" s="309" t="s">
        <v>843</v>
      </c>
      <c r="W4" s="309" t="s">
        <v>844</v>
      </c>
    </row>
    <row r="5" spans="1:23">
      <c r="A5">
        <v>4</v>
      </c>
      <c r="B5" s="309" t="s">
        <v>839</v>
      </c>
      <c r="C5" s="309" t="s">
        <v>839</v>
      </c>
      <c r="D5" s="309" t="s">
        <v>564</v>
      </c>
      <c r="E5" s="309" t="s">
        <v>565</v>
      </c>
      <c r="F5" s="309" t="s">
        <v>566</v>
      </c>
      <c r="G5" s="309"/>
      <c r="H5" s="309" t="s">
        <v>854</v>
      </c>
      <c r="I5" s="309" t="s">
        <v>855</v>
      </c>
      <c r="J5" s="309" t="s">
        <v>849</v>
      </c>
      <c r="K5" s="309" t="s">
        <v>765</v>
      </c>
      <c r="L5" s="309" t="s">
        <v>765</v>
      </c>
      <c r="M5" s="309" t="s">
        <v>766</v>
      </c>
      <c r="N5" s="309" t="s">
        <v>843</v>
      </c>
      <c r="O5" s="309" t="s">
        <v>844</v>
      </c>
      <c r="P5" s="309" t="s">
        <v>856</v>
      </c>
      <c r="Q5" s="309" t="s">
        <v>857</v>
      </c>
      <c r="R5" s="309" t="s">
        <v>268</v>
      </c>
      <c r="S5" s="309" t="s">
        <v>825</v>
      </c>
      <c r="T5" s="309" t="s">
        <v>825</v>
      </c>
      <c r="U5" s="309" t="s">
        <v>766</v>
      </c>
      <c r="V5" s="309" t="s">
        <v>843</v>
      </c>
      <c r="W5" s="309" t="s">
        <v>844</v>
      </c>
    </row>
    <row r="6" spans="1:23">
      <c r="A6">
        <v>5</v>
      </c>
      <c r="B6" s="309" t="s">
        <v>839</v>
      </c>
      <c r="C6" s="309" t="s">
        <v>839</v>
      </c>
      <c r="D6" s="309" t="s">
        <v>564</v>
      </c>
      <c r="E6" s="309" t="s">
        <v>565</v>
      </c>
      <c r="F6" s="309" t="s">
        <v>566</v>
      </c>
      <c r="G6" s="309"/>
      <c r="H6" s="309" t="s">
        <v>268</v>
      </c>
      <c r="I6" s="309" t="s">
        <v>858</v>
      </c>
      <c r="J6" s="309" t="s">
        <v>842</v>
      </c>
      <c r="K6" s="309" t="s">
        <v>765</v>
      </c>
      <c r="L6" s="309" t="s">
        <v>765</v>
      </c>
      <c r="M6" s="309" t="s">
        <v>766</v>
      </c>
      <c r="N6" s="309" t="s">
        <v>843</v>
      </c>
      <c r="O6" s="309" t="s">
        <v>844</v>
      </c>
      <c r="P6" s="309" t="s">
        <v>859</v>
      </c>
      <c r="Q6" s="309" t="s">
        <v>860</v>
      </c>
      <c r="R6" s="309" t="s">
        <v>268</v>
      </c>
      <c r="S6" s="309" t="s">
        <v>825</v>
      </c>
      <c r="T6" s="309" t="s">
        <v>825</v>
      </c>
      <c r="U6" s="309" t="s">
        <v>766</v>
      </c>
      <c r="V6" s="309" t="s">
        <v>843</v>
      </c>
      <c r="W6" s="309" t="s">
        <v>844</v>
      </c>
    </row>
    <row r="7" spans="1:23">
      <c r="A7">
        <v>6</v>
      </c>
      <c r="B7" s="309" t="s">
        <v>839</v>
      </c>
      <c r="C7" s="309" t="s">
        <v>839</v>
      </c>
      <c r="D7" s="309" t="s">
        <v>564</v>
      </c>
      <c r="E7" s="309" t="s">
        <v>565</v>
      </c>
      <c r="F7" s="309" t="s">
        <v>566</v>
      </c>
      <c r="G7" s="309"/>
      <c r="H7" s="309" t="s">
        <v>861</v>
      </c>
      <c r="I7" s="309" t="s">
        <v>862</v>
      </c>
      <c r="J7" s="309" t="s">
        <v>842</v>
      </c>
      <c r="K7" s="309" t="s">
        <v>765</v>
      </c>
      <c r="L7" s="309" t="s">
        <v>765</v>
      </c>
      <c r="M7" s="309" t="s">
        <v>766</v>
      </c>
      <c r="N7" s="309" t="s">
        <v>843</v>
      </c>
      <c r="O7" s="309" t="s">
        <v>844</v>
      </c>
      <c r="P7" s="309" t="s">
        <v>863</v>
      </c>
      <c r="Q7" s="309" t="s">
        <v>374</v>
      </c>
      <c r="R7" s="309" t="s">
        <v>268</v>
      </c>
      <c r="S7" s="309" t="s">
        <v>825</v>
      </c>
      <c r="T7" s="309" t="s">
        <v>825</v>
      </c>
      <c r="U7" s="309" t="s">
        <v>766</v>
      </c>
      <c r="V7" s="309" t="s">
        <v>843</v>
      </c>
      <c r="W7" s="309" t="s">
        <v>844</v>
      </c>
    </row>
    <row r="8" spans="1:23">
      <c r="A8">
        <v>7</v>
      </c>
      <c r="B8" s="309" t="s">
        <v>839</v>
      </c>
      <c r="C8" s="309" t="s">
        <v>839</v>
      </c>
      <c r="D8" s="309" t="s">
        <v>564</v>
      </c>
      <c r="E8" s="309" t="s">
        <v>565</v>
      </c>
      <c r="F8" s="309" t="s">
        <v>566</v>
      </c>
      <c r="G8" s="309"/>
      <c r="H8" s="309" t="s">
        <v>864</v>
      </c>
      <c r="I8" s="309" t="s">
        <v>865</v>
      </c>
      <c r="J8" s="309" t="s">
        <v>842</v>
      </c>
      <c r="K8" s="309" t="s">
        <v>765</v>
      </c>
      <c r="L8" s="309" t="s">
        <v>765</v>
      </c>
      <c r="M8" s="309" t="s">
        <v>766</v>
      </c>
      <c r="N8" s="309" t="s">
        <v>843</v>
      </c>
      <c r="O8" s="309" t="s">
        <v>844</v>
      </c>
      <c r="P8" s="309" t="s">
        <v>866</v>
      </c>
      <c r="Q8" s="309" t="s">
        <v>867</v>
      </c>
      <c r="R8" s="309" t="s">
        <v>268</v>
      </c>
      <c r="S8" s="309" t="s">
        <v>825</v>
      </c>
      <c r="T8" s="309" t="s">
        <v>825</v>
      </c>
      <c r="U8" s="309" t="s">
        <v>766</v>
      </c>
      <c r="V8" s="309" t="s">
        <v>843</v>
      </c>
      <c r="W8" s="309" t="s">
        <v>844</v>
      </c>
    </row>
    <row r="9" spans="1:23">
      <c r="A9">
        <v>8</v>
      </c>
      <c r="B9" s="309" t="s">
        <v>839</v>
      </c>
      <c r="C9" s="309" t="s">
        <v>839</v>
      </c>
      <c r="D9" s="309" t="s">
        <v>564</v>
      </c>
      <c r="E9" s="309" t="s">
        <v>565</v>
      </c>
      <c r="F9" s="309" t="s">
        <v>566</v>
      </c>
      <c r="G9" s="309"/>
      <c r="H9" s="309" t="s">
        <v>846</v>
      </c>
      <c r="I9" s="309" t="s">
        <v>868</v>
      </c>
      <c r="J9" s="309" t="s">
        <v>842</v>
      </c>
      <c r="K9" s="309" t="s">
        <v>765</v>
      </c>
      <c r="L9" s="309" t="s">
        <v>765</v>
      </c>
      <c r="M9" s="309" t="s">
        <v>766</v>
      </c>
      <c r="N9" s="309" t="s">
        <v>843</v>
      </c>
      <c r="O9" s="309" t="s">
        <v>844</v>
      </c>
      <c r="P9" s="309" t="s">
        <v>869</v>
      </c>
      <c r="Q9" s="309" t="s">
        <v>119</v>
      </c>
      <c r="R9" s="309" t="s">
        <v>268</v>
      </c>
      <c r="S9" s="309" t="s">
        <v>825</v>
      </c>
      <c r="T9" s="309" t="s">
        <v>825</v>
      </c>
      <c r="U9" s="309" t="s">
        <v>766</v>
      </c>
      <c r="V9" s="309" t="s">
        <v>843</v>
      </c>
      <c r="W9" s="309" t="s">
        <v>844</v>
      </c>
    </row>
    <row r="10" spans="1:23">
      <c r="A10">
        <v>9</v>
      </c>
      <c r="B10" s="309" t="s">
        <v>839</v>
      </c>
      <c r="C10" s="309" t="s">
        <v>839</v>
      </c>
      <c r="D10" s="309" t="s">
        <v>564</v>
      </c>
      <c r="E10" s="309" t="s">
        <v>565</v>
      </c>
      <c r="F10" s="309" t="s">
        <v>566</v>
      </c>
      <c r="G10" s="309"/>
      <c r="H10" s="309" t="s">
        <v>870</v>
      </c>
      <c r="I10" s="309" t="s">
        <v>871</v>
      </c>
      <c r="J10" s="309" t="s">
        <v>842</v>
      </c>
      <c r="K10" s="309" t="s">
        <v>765</v>
      </c>
      <c r="L10" s="309" t="s">
        <v>765</v>
      </c>
      <c r="M10" s="309" t="s">
        <v>766</v>
      </c>
      <c r="N10" s="309" t="s">
        <v>843</v>
      </c>
      <c r="O10" s="309" t="s">
        <v>844</v>
      </c>
      <c r="P10" s="309" t="s">
        <v>872</v>
      </c>
      <c r="Q10" s="309" t="s">
        <v>873</v>
      </c>
      <c r="R10" s="309" t="s">
        <v>268</v>
      </c>
      <c r="S10" s="309" t="s">
        <v>825</v>
      </c>
      <c r="T10" s="309" t="s">
        <v>825</v>
      </c>
      <c r="U10" s="309" t="s">
        <v>766</v>
      </c>
      <c r="V10" s="309" t="s">
        <v>843</v>
      </c>
      <c r="W10" s="309" t="s">
        <v>844</v>
      </c>
    </row>
    <row r="11" spans="1:23">
      <c r="A11">
        <v>10</v>
      </c>
      <c r="B11" s="309" t="s">
        <v>839</v>
      </c>
      <c r="C11" s="309" t="s">
        <v>839</v>
      </c>
      <c r="D11" s="309" t="s">
        <v>564</v>
      </c>
      <c r="E11" s="309" t="s">
        <v>565</v>
      </c>
      <c r="F11" s="309" t="s">
        <v>566</v>
      </c>
      <c r="G11" s="309"/>
      <c r="H11" s="309" t="s">
        <v>874</v>
      </c>
      <c r="I11" s="309" t="s">
        <v>875</v>
      </c>
      <c r="J11" s="309" t="s">
        <v>842</v>
      </c>
      <c r="K11" s="309" t="s">
        <v>765</v>
      </c>
      <c r="L11" s="309" t="s">
        <v>765</v>
      </c>
      <c r="M11" s="309" t="s">
        <v>766</v>
      </c>
      <c r="N11" s="309" t="s">
        <v>843</v>
      </c>
      <c r="O11" s="309" t="s">
        <v>844</v>
      </c>
      <c r="P11" s="309" t="s">
        <v>876</v>
      </c>
      <c r="Q11" s="309" t="s">
        <v>877</v>
      </c>
      <c r="R11" s="309" t="s">
        <v>268</v>
      </c>
      <c r="S11" s="309" t="s">
        <v>825</v>
      </c>
      <c r="T11" s="309" t="s">
        <v>825</v>
      </c>
      <c r="U11" s="309" t="s">
        <v>766</v>
      </c>
      <c r="V11" s="309" t="s">
        <v>843</v>
      </c>
      <c r="W11" s="309" t="s">
        <v>844</v>
      </c>
    </row>
    <row r="12" spans="1:23">
      <c r="A12">
        <v>11</v>
      </c>
      <c r="B12" s="309" t="s">
        <v>839</v>
      </c>
      <c r="C12" s="309" t="s">
        <v>839</v>
      </c>
      <c r="D12" s="309" t="s">
        <v>564</v>
      </c>
      <c r="E12" s="309" t="s">
        <v>565</v>
      </c>
      <c r="F12" s="309" t="s">
        <v>566</v>
      </c>
      <c r="G12" s="309"/>
      <c r="H12" s="309" t="s">
        <v>878</v>
      </c>
      <c r="I12" s="309" t="s">
        <v>879</v>
      </c>
      <c r="J12" s="309" t="s">
        <v>842</v>
      </c>
      <c r="K12" s="309" t="s">
        <v>765</v>
      </c>
      <c r="L12" s="309" t="s">
        <v>765</v>
      </c>
      <c r="M12" s="309" t="s">
        <v>766</v>
      </c>
      <c r="N12" s="309" t="s">
        <v>843</v>
      </c>
      <c r="O12" s="309" t="s">
        <v>844</v>
      </c>
      <c r="P12" s="309" t="s">
        <v>880</v>
      </c>
      <c r="Q12" s="309" t="s">
        <v>881</v>
      </c>
      <c r="R12" s="309" t="s">
        <v>268</v>
      </c>
      <c r="S12" s="309" t="s">
        <v>825</v>
      </c>
      <c r="T12" s="309" t="s">
        <v>825</v>
      </c>
      <c r="U12" s="309" t="s">
        <v>766</v>
      </c>
      <c r="V12" s="309" t="s">
        <v>843</v>
      </c>
      <c r="W12" s="309" t="s">
        <v>844</v>
      </c>
    </row>
    <row r="13" spans="1:23">
      <c r="A13">
        <v>12</v>
      </c>
      <c r="B13" s="309" t="s">
        <v>839</v>
      </c>
      <c r="C13" s="309" t="s">
        <v>839</v>
      </c>
      <c r="D13" s="309" t="s">
        <v>564</v>
      </c>
      <c r="E13" s="309" t="s">
        <v>565</v>
      </c>
      <c r="F13" s="309" t="s">
        <v>566</v>
      </c>
      <c r="G13" s="309"/>
      <c r="H13" s="309" t="s">
        <v>882</v>
      </c>
      <c r="I13" s="309" t="s">
        <v>883</v>
      </c>
      <c r="J13" s="309" t="s">
        <v>842</v>
      </c>
      <c r="K13" s="309" t="s">
        <v>765</v>
      </c>
      <c r="L13" s="309" t="s">
        <v>765</v>
      </c>
      <c r="M13" s="309" t="s">
        <v>766</v>
      </c>
      <c r="N13" s="309" t="s">
        <v>843</v>
      </c>
      <c r="O13" s="309" t="s">
        <v>844</v>
      </c>
      <c r="P13" s="309" t="s">
        <v>884</v>
      </c>
      <c r="Q13" s="309" t="s">
        <v>885</v>
      </c>
      <c r="R13" s="309" t="s">
        <v>268</v>
      </c>
      <c r="S13" s="309" t="s">
        <v>825</v>
      </c>
      <c r="T13" s="309" t="s">
        <v>825</v>
      </c>
      <c r="U13" s="309" t="s">
        <v>766</v>
      </c>
      <c r="V13" s="309" t="s">
        <v>843</v>
      </c>
      <c r="W13" s="309" t="s">
        <v>844</v>
      </c>
    </row>
    <row r="14" spans="1:23">
      <c r="A14">
        <v>13</v>
      </c>
      <c r="B14" s="309" t="s">
        <v>839</v>
      </c>
      <c r="C14" s="309" t="s">
        <v>839</v>
      </c>
      <c r="D14" s="309" t="s">
        <v>564</v>
      </c>
      <c r="E14" s="309" t="s">
        <v>565</v>
      </c>
      <c r="F14" s="309" t="s">
        <v>566</v>
      </c>
      <c r="G14" s="309"/>
      <c r="H14" s="309" t="s">
        <v>881</v>
      </c>
      <c r="I14" s="309" t="s">
        <v>886</v>
      </c>
      <c r="J14" s="309" t="s">
        <v>887</v>
      </c>
      <c r="K14" s="309" t="s">
        <v>765</v>
      </c>
      <c r="L14" s="309" t="s">
        <v>765</v>
      </c>
      <c r="M14" s="309" t="s">
        <v>766</v>
      </c>
      <c r="N14" s="309" t="s">
        <v>843</v>
      </c>
      <c r="O14" s="309" t="s">
        <v>844</v>
      </c>
      <c r="P14" s="309" t="s">
        <v>888</v>
      </c>
      <c r="Q14" s="309" t="s">
        <v>889</v>
      </c>
      <c r="R14" s="309" t="s">
        <v>268</v>
      </c>
      <c r="S14" s="309" t="s">
        <v>825</v>
      </c>
      <c r="T14" s="309" t="s">
        <v>825</v>
      </c>
      <c r="U14" s="309" t="s">
        <v>766</v>
      </c>
      <c r="V14" s="309" t="s">
        <v>843</v>
      </c>
      <c r="W14" s="309" t="s">
        <v>844</v>
      </c>
    </row>
    <row r="15" spans="1:23">
      <c r="A15">
        <v>14</v>
      </c>
      <c r="B15" s="309" t="s">
        <v>839</v>
      </c>
      <c r="C15" s="309" t="s">
        <v>839</v>
      </c>
      <c r="D15" s="309" t="s">
        <v>564</v>
      </c>
      <c r="E15" s="309" t="s">
        <v>565</v>
      </c>
      <c r="F15" s="309" t="s">
        <v>566</v>
      </c>
      <c r="G15" s="309"/>
      <c r="H15" s="309" t="s">
        <v>890</v>
      </c>
      <c r="I15" s="309" t="s">
        <v>891</v>
      </c>
      <c r="J15" s="309" t="s">
        <v>887</v>
      </c>
      <c r="K15" s="309" t="s">
        <v>765</v>
      </c>
      <c r="L15" s="309" t="s">
        <v>765</v>
      </c>
      <c r="M15" s="309" t="s">
        <v>766</v>
      </c>
      <c r="N15" s="309" t="s">
        <v>843</v>
      </c>
      <c r="O15" s="309" t="s">
        <v>844</v>
      </c>
      <c r="P15" s="309" t="s">
        <v>892</v>
      </c>
      <c r="Q15" s="309" t="s">
        <v>893</v>
      </c>
      <c r="R15" s="309" t="s">
        <v>268</v>
      </c>
      <c r="S15" s="309" t="s">
        <v>825</v>
      </c>
      <c r="T15" s="309" t="s">
        <v>825</v>
      </c>
      <c r="U15" s="309" t="s">
        <v>766</v>
      </c>
      <c r="V15" s="309" t="s">
        <v>843</v>
      </c>
      <c r="W15" s="309" t="s">
        <v>844</v>
      </c>
    </row>
    <row r="16" spans="1:23">
      <c r="A16">
        <v>15</v>
      </c>
      <c r="B16" s="309" t="s">
        <v>839</v>
      </c>
      <c r="C16" s="309" t="s">
        <v>839</v>
      </c>
      <c r="D16" s="309" t="s">
        <v>564</v>
      </c>
      <c r="E16" s="309" t="s">
        <v>565</v>
      </c>
      <c r="F16" s="309" t="s">
        <v>566</v>
      </c>
      <c r="G16" s="309"/>
      <c r="H16" s="309" t="s">
        <v>118</v>
      </c>
      <c r="I16" s="309" t="s">
        <v>894</v>
      </c>
      <c r="J16" s="309" t="s">
        <v>842</v>
      </c>
      <c r="K16" s="309" t="s">
        <v>765</v>
      </c>
      <c r="L16" s="309" t="s">
        <v>765</v>
      </c>
      <c r="M16" s="309" t="s">
        <v>766</v>
      </c>
      <c r="N16" s="309" t="s">
        <v>843</v>
      </c>
      <c r="O16" s="309" t="s">
        <v>844</v>
      </c>
      <c r="P16" s="309" t="s">
        <v>895</v>
      </c>
      <c r="Q16" s="309" t="s">
        <v>854</v>
      </c>
      <c r="R16" s="309" t="s">
        <v>268</v>
      </c>
      <c r="S16" s="309" t="s">
        <v>825</v>
      </c>
      <c r="T16" s="309" t="s">
        <v>825</v>
      </c>
      <c r="U16" s="309" t="s">
        <v>766</v>
      </c>
      <c r="V16" s="309" t="s">
        <v>843</v>
      </c>
      <c r="W16" s="309" t="s">
        <v>844</v>
      </c>
    </row>
    <row r="17" spans="1:23">
      <c r="A17">
        <v>16</v>
      </c>
      <c r="B17" s="309" t="s">
        <v>839</v>
      </c>
      <c r="C17" s="309" t="s">
        <v>839</v>
      </c>
      <c r="D17" s="309" t="s">
        <v>564</v>
      </c>
      <c r="E17" s="309" t="s">
        <v>565</v>
      </c>
      <c r="F17" s="309" t="s">
        <v>566</v>
      </c>
      <c r="G17" s="309"/>
      <c r="H17" s="309" t="s">
        <v>867</v>
      </c>
      <c r="I17" s="309" t="s">
        <v>896</v>
      </c>
      <c r="J17" s="309" t="s">
        <v>842</v>
      </c>
      <c r="K17" s="309" t="s">
        <v>765</v>
      </c>
      <c r="L17" s="309" t="s">
        <v>765</v>
      </c>
      <c r="M17" s="309" t="s">
        <v>766</v>
      </c>
      <c r="N17" s="309" t="s">
        <v>843</v>
      </c>
      <c r="O17" s="309" t="s">
        <v>844</v>
      </c>
      <c r="P17" s="309" t="s">
        <v>897</v>
      </c>
      <c r="Q17" s="309" t="s">
        <v>898</v>
      </c>
      <c r="R17" s="309" t="s">
        <v>268</v>
      </c>
      <c r="S17" s="309" t="s">
        <v>825</v>
      </c>
      <c r="T17" s="309" t="s">
        <v>825</v>
      </c>
      <c r="U17" s="309" t="s">
        <v>766</v>
      </c>
      <c r="V17" s="309" t="s">
        <v>843</v>
      </c>
      <c r="W17" s="309" t="s">
        <v>844</v>
      </c>
    </row>
    <row r="18" spans="1:23">
      <c r="A18">
        <v>17</v>
      </c>
      <c r="B18" s="309" t="s">
        <v>839</v>
      </c>
      <c r="C18" s="309" t="s">
        <v>839</v>
      </c>
      <c r="D18" s="309" t="s">
        <v>564</v>
      </c>
      <c r="E18" s="309" t="s">
        <v>565</v>
      </c>
      <c r="F18" s="309" t="s">
        <v>566</v>
      </c>
      <c r="G18" s="309"/>
      <c r="H18" s="309" t="s">
        <v>899</v>
      </c>
      <c r="I18" s="309" t="s">
        <v>900</v>
      </c>
      <c r="J18" s="309" t="s">
        <v>842</v>
      </c>
      <c r="K18" s="309" t="s">
        <v>765</v>
      </c>
      <c r="L18" s="309" t="s">
        <v>765</v>
      </c>
      <c r="M18" s="309" t="s">
        <v>766</v>
      </c>
      <c r="N18" s="309" t="s">
        <v>843</v>
      </c>
      <c r="O18" s="309" t="s">
        <v>844</v>
      </c>
      <c r="P18" s="309" t="s">
        <v>901</v>
      </c>
      <c r="Q18" s="309" t="s">
        <v>902</v>
      </c>
      <c r="R18" s="309" t="s">
        <v>268</v>
      </c>
      <c r="S18" s="309" t="s">
        <v>825</v>
      </c>
      <c r="T18" s="309" t="s">
        <v>825</v>
      </c>
      <c r="U18" s="309" t="s">
        <v>766</v>
      </c>
      <c r="V18" s="309" t="s">
        <v>843</v>
      </c>
      <c r="W18" s="309" t="s">
        <v>844</v>
      </c>
    </row>
    <row r="19" spans="1:23">
      <c r="A19">
        <v>18</v>
      </c>
      <c r="B19" s="309" t="s">
        <v>839</v>
      </c>
      <c r="C19" s="309" t="s">
        <v>839</v>
      </c>
      <c r="D19" s="309" t="s">
        <v>564</v>
      </c>
      <c r="E19" s="309" t="s">
        <v>565</v>
      </c>
      <c r="F19" s="309" t="s">
        <v>566</v>
      </c>
      <c r="G19" s="309"/>
      <c r="H19" s="309" t="s">
        <v>903</v>
      </c>
      <c r="I19" s="309" t="s">
        <v>904</v>
      </c>
      <c r="J19" s="309" t="s">
        <v>842</v>
      </c>
      <c r="K19" s="309" t="s">
        <v>765</v>
      </c>
      <c r="L19" s="309" t="s">
        <v>765</v>
      </c>
      <c r="M19" s="309" t="s">
        <v>766</v>
      </c>
      <c r="N19" s="309" t="s">
        <v>843</v>
      </c>
      <c r="O19" s="309" t="s">
        <v>844</v>
      </c>
      <c r="P19" s="309" t="s">
        <v>905</v>
      </c>
      <c r="Q19" s="309" t="s">
        <v>906</v>
      </c>
      <c r="R19" s="309" t="s">
        <v>268</v>
      </c>
      <c r="S19" s="309" t="s">
        <v>825</v>
      </c>
      <c r="T19" s="309" t="s">
        <v>825</v>
      </c>
      <c r="U19" s="309" t="s">
        <v>766</v>
      </c>
      <c r="V19" s="309" t="s">
        <v>843</v>
      </c>
      <c r="W19" s="309" t="s">
        <v>844</v>
      </c>
    </row>
    <row r="20" spans="1:23">
      <c r="A20">
        <v>19</v>
      </c>
      <c r="B20" s="309" t="s">
        <v>839</v>
      </c>
      <c r="C20" s="309" t="s">
        <v>839</v>
      </c>
      <c r="D20" s="309" t="s">
        <v>564</v>
      </c>
      <c r="E20" s="309" t="s">
        <v>565</v>
      </c>
      <c r="F20" s="309" t="s">
        <v>566</v>
      </c>
      <c r="G20" s="309"/>
      <c r="H20" s="309" t="s">
        <v>907</v>
      </c>
      <c r="I20" s="309" t="s">
        <v>908</v>
      </c>
      <c r="J20" s="309" t="s">
        <v>842</v>
      </c>
      <c r="K20" s="309" t="s">
        <v>765</v>
      </c>
      <c r="L20" s="309" t="s">
        <v>765</v>
      </c>
      <c r="M20" s="309" t="s">
        <v>766</v>
      </c>
      <c r="N20" s="309" t="s">
        <v>843</v>
      </c>
      <c r="O20" s="309" t="s">
        <v>844</v>
      </c>
      <c r="P20" s="309" t="s">
        <v>909</v>
      </c>
      <c r="Q20" s="309" t="s">
        <v>119</v>
      </c>
      <c r="R20" s="309" t="s">
        <v>268</v>
      </c>
      <c r="S20" s="309" t="s">
        <v>825</v>
      </c>
      <c r="T20" s="309" t="s">
        <v>825</v>
      </c>
      <c r="U20" s="309" t="s">
        <v>766</v>
      </c>
      <c r="V20" s="309" t="s">
        <v>843</v>
      </c>
      <c r="W20" s="309" t="s">
        <v>844</v>
      </c>
    </row>
    <row r="21" spans="1:23">
      <c r="A21">
        <v>20</v>
      </c>
      <c r="B21" s="309" t="s">
        <v>839</v>
      </c>
      <c r="C21" s="309" t="s">
        <v>839</v>
      </c>
      <c r="D21" s="309" t="s">
        <v>564</v>
      </c>
      <c r="E21" s="309" t="s">
        <v>565</v>
      </c>
      <c r="F21" s="309" t="s">
        <v>566</v>
      </c>
      <c r="G21" s="309"/>
      <c r="H21" s="309" t="s">
        <v>910</v>
      </c>
      <c r="I21" s="309" t="s">
        <v>911</v>
      </c>
      <c r="J21" s="309" t="s">
        <v>849</v>
      </c>
      <c r="K21" s="309" t="s">
        <v>765</v>
      </c>
      <c r="L21" s="309" t="s">
        <v>765</v>
      </c>
      <c r="M21" s="309" t="s">
        <v>766</v>
      </c>
      <c r="N21" s="309" t="s">
        <v>843</v>
      </c>
      <c r="O21" s="309" t="s">
        <v>844</v>
      </c>
      <c r="P21" s="309" t="s">
        <v>912</v>
      </c>
      <c r="Q21" s="309" t="s">
        <v>119</v>
      </c>
      <c r="R21" s="309" t="s">
        <v>268</v>
      </c>
      <c r="S21" s="309" t="s">
        <v>825</v>
      </c>
      <c r="T21" s="309" t="s">
        <v>825</v>
      </c>
      <c r="U21" s="309" t="s">
        <v>766</v>
      </c>
      <c r="V21" s="309" t="s">
        <v>843</v>
      </c>
      <c r="W21" s="309" t="s">
        <v>844</v>
      </c>
    </row>
    <row r="22" spans="1:23">
      <c r="A22">
        <v>21</v>
      </c>
      <c r="B22" s="309" t="s">
        <v>839</v>
      </c>
      <c r="C22" s="309" t="s">
        <v>839</v>
      </c>
      <c r="D22" s="309" t="s">
        <v>564</v>
      </c>
      <c r="E22" s="309" t="s">
        <v>565</v>
      </c>
      <c r="F22" s="309" t="s">
        <v>566</v>
      </c>
      <c r="G22" s="309"/>
      <c r="H22" s="309" t="s">
        <v>120</v>
      </c>
      <c r="I22" s="309" t="s">
        <v>913</v>
      </c>
      <c r="J22" s="309" t="s">
        <v>842</v>
      </c>
      <c r="K22" s="309" t="s">
        <v>765</v>
      </c>
      <c r="L22" s="309" t="s">
        <v>765</v>
      </c>
      <c r="M22" s="309" t="s">
        <v>766</v>
      </c>
      <c r="N22" s="309" t="s">
        <v>843</v>
      </c>
      <c r="O22" s="309" t="s">
        <v>844</v>
      </c>
      <c r="P22" s="309" t="s">
        <v>914</v>
      </c>
      <c r="Q22" s="309" t="s">
        <v>867</v>
      </c>
      <c r="R22" s="309" t="s">
        <v>268</v>
      </c>
      <c r="S22" s="309" t="s">
        <v>825</v>
      </c>
      <c r="T22" s="309" t="s">
        <v>825</v>
      </c>
      <c r="U22" s="309" t="s">
        <v>766</v>
      </c>
      <c r="V22" s="309" t="s">
        <v>843</v>
      </c>
      <c r="W22" s="309" t="s">
        <v>844</v>
      </c>
    </row>
    <row r="23" spans="1:23">
      <c r="A23">
        <v>22</v>
      </c>
      <c r="B23" s="309" t="s">
        <v>839</v>
      </c>
      <c r="C23" s="309" t="s">
        <v>839</v>
      </c>
      <c r="D23" s="309" t="s">
        <v>564</v>
      </c>
      <c r="E23" s="309" t="s">
        <v>565</v>
      </c>
      <c r="F23" s="309" t="s">
        <v>566</v>
      </c>
      <c r="G23" s="309"/>
      <c r="H23" s="309" t="s">
        <v>915</v>
      </c>
      <c r="I23" s="309" t="s">
        <v>916</v>
      </c>
      <c r="J23" s="309" t="s">
        <v>849</v>
      </c>
      <c r="K23" s="309" t="s">
        <v>765</v>
      </c>
      <c r="L23" s="309" t="s">
        <v>765</v>
      </c>
      <c r="M23" s="309" t="s">
        <v>766</v>
      </c>
      <c r="N23" s="309" t="s">
        <v>843</v>
      </c>
      <c r="O23" s="309" t="s">
        <v>844</v>
      </c>
      <c r="P23" s="309" t="s">
        <v>917</v>
      </c>
      <c r="Q23" s="309" t="s">
        <v>342</v>
      </c>
      <c r="R23" s="309" t="s">
        <v>268</v>
      </c>
      <c r="S23" s="309" t="s">
        <v>825</v>
      </c>
      <c r="T23" s="309" t="s">
        <v>825</v>
      </c>
      <c r="U23" s="309" t="s">
        <v>766</v>
      </c>
      <c r="V23" s="309" t="s">
        <v>843</v>
      </c>
      <c r="W23" s="309" t="s">
        <v>844</v>
      </c>
    </row>
    <row r="24" spans="1:23">
      <c r="A24">
        <v>23</v>
      </c>
      <c r="B24" s="309" t="s">
        <v>839</v>
      </c>
      <c r="C24" s="309" t="s">
        <v>839</v>
      </c>
      <c r="D24" s="309" t="s">
        <v>564</v>
      </c>
      <c r="E24" s="309" t="s">
        <v>565</v>
      </c>
      <c r="F24" s="309" t="s">
        <v>566</v>
      </c>
      <c r="G24" s="309"/>
      <c r="H24" s="309" t="s">
        <v>342</v>
      </c>
      <c r="I24" s="309" t="s">
        <v>918</v>
      </c>
      <c r="J24" s="309" t="s">
        <v>842</v>
      </c>
      <c r="K24" s="309" t="s">
        <v>765</v>
      </c>
      <c r="L24" s="309" t="s">
        <v>765</v>
      </c>
      <c r="M24" s="309" t="s">
        <v>766</v>
      </c>
      <c r="N24" s="309" t="s">
        <v>843</v>
      </c>
      <c r="O24" s="309" t="s">
        <v>844</v>
      </c>
      <c r="P24" s="309" t="s">
        <v>919</v>
      </c>
      <c r="Q24" s="309" t="s">
        <v>920</v>
      </c>
      <c r="R24" s="309" t="s">
        <v>268</v>
      </c>
      <c r="S24" s="309" t="s">
        <v>825</v>
      </c>
      <c r="T24" s="309" t="s">
        <v>825</v>
      </c>
      <c r="U24" s="309" t="s">
        <v>766</v>
      </c>
      <c r="V24" s="309" t="s">
        <v>843</v>
      </c>
      <c r="W24" s="309" t="s">
        <v>844</v>
      </c>
    </row>
    <row r="25" spans="1:23">
      <c r="A25">
        <v>24</v>
      </c>
      <c r="B25" s="309" t="s">
        <v>839</v>
      </c>
      <c r="C25" s="309" t="s">
        <v>839</v>
      </c>
      <c r="D25" s="309" t="s">
        <v>564</v>
      </c>
      <c r="E25" s="309" t="s">
        <v>565</v>
      </c>
      <c r="F25" s="309" t="s">
        <v>566</v>
      </c>
      <c r="G25" s="309"/>
      <c r="H25" s="309" t="s">
        <v>356</v>
      </c>
      <c r="I25" s="309" t="s">
        <v>921</v>
      </c>
      <c r="J25" s="309" t="s">
        <v>842</v>
      </c>
      <c r="K25" s="309" t="s">
        <v>765</v>
      </c>
      <c r="L25" s="309" t="s">
        <v>765</v>
      </c>
      <c r="M25" s="309" t="s">
        <v>766</v>
      </c>
      <c r="N25" s="309" t="s">
        <v>843</v>
      </c>
      <c r="O25" s="309" t="s">
        <v>844</v>
      </c>
      <c r="P25" s="309" t="s">
        <v>922</v>
      </c>
      <c r="Q25" s="309" t="s">
        <v>268</v>
      </c>
      <c r="R25" s="309" t="s">
        <v>268</v>
      </c>
      <c r="S25" s="309" t="s">
        <v>825</v>
      </c>
      <c r="T25" s="309" t="s">
        <v>825</v>
      </c>
      <c r="U25" s="309" t="s">
        <v>766</v>
      </c>
      <c r="V25" s="309" t="s">
        <v>843</v>
      </c>
      <c r="W25" s="309" t="s">
        <v>844</v>
      </c>
    </row>
    <row r="26" spans="1:23">
      <c r="A26">
        <v>25</v>
      </c>
      <c r="B26" s="309" t="s">
        <v>839</v>
      </c>
      <c r="C26" s="309" t="s">
        <v>839</v>
      </c>
      <c r="D26" s="309" t="s">
        <v>564</v>
      </c>
      <c r="E26" s="309" t="s">
        <v>565</v>
      </c>
      <c r="F26" s="309" t="s">
        <v>566</v>
      </c>
      <c r="G26" s="309"/>
      <c r="H26" s="309" t="s">
        <v>357</v>
      </c>
      <c r="I26" s="309" t="s">
        <v>923</v>
      </c>
      <c r="J26" s="309" t="s">
        <v>842</v>
      </c>
      <c r="K26" s="309" t="s">
        <v>765</v>
      </c>
      <c r="L26" s="309" t="s">
        <v>765</v>
      </c>
      <c r="M26" s="309" t="s">
        <v>766</v>
      </c>
      <c r="N26" s="309" t="s">
        <v>843</v>
      </c>
      <c r="O26" s="309" t="s">
        <v>844</v>
      </c>
      <c r="P26" s="309" t="s">
        <v>924</v>
      </c>
      <c r="Q26" s="309" t="s">
        <v>925</v>
      </c>
      <c r="R26" s="309" t="s">
        <v>268</v>
      </c>
      <c r="S26" s="309" t="s">
        <v>825</v>
      </c>
      <c r="T26" s="309" t="s">
        <v>825</v>
      </c>
      <c r="U26" s="309" t="s">
        <v>766</v>
      </c>
      <c r="V26" s="309" t="s">
        <v>843</v>
      </c>
      <c r="W26" s="309" t="s">
        <v>844</v>
      </c>
    </row>
    <row r="27" spans="1:23">
      <c r="A27">
        <v>26</v>
      </c>
      <c r="B27" s="309" t="s">
        <v>839</v>
      </c>
      <c r="C27" s="309" t="s">
        <v>839</v>
      </c>
      <c r="D27" s="309" t="s">
        <v>564</v>
      </c>
      <c r="E27" s="309" t="s">
        <v>565</v>
      </c>
      <c r="F27" s="309" t="s">
        <v>566</v>
      </c>
      <c r="G27" s="309"/>
      <c r="H27" s="309" t="s">
        <v>374</v>
      </c>
      <c r="I27" s="309" t="s">
        <v>926</v>
      </c>
      <c r="J27" s="309" t="s">
        <v>842</v>
      </c>
      <c r="K27" s="309" t="s">
        <v>765</v>
      </c>
      <c r="L27" s="309" t="s">
        <v>765</v>
      </c>
      <c r="M27" s="309" t="s">
        <v>766</v>
      </c>
      <c r="N27" s="309" t="s">
        <v>843</v>
      </c>
      <c r="O27" s="309" t="s">
        <v>844</v>
      </c>
      <c r="P27" s="309" t="s">
        <v>927</v>
      </c>
      <c r="Q27" s="309" t="s">
        <v>928</v>
      </c>
      <c r="R27" s="309" t="s">
        <v>268</v>
      </c>
      <c r="S27" s="309" t="s">
        <v>825</v>
      </c>
      <c r="T27" s="309" t="s">
        <v>825</v>
      </c>
      <c r="U27" s="309" t="s">
        <v>766</v>
      </c>
      <c r="V27" s="309" t="s">
        <v>843</v>
      </c>
      <c r="W27" s="309" t="s">
        <v>844</v>
      </c>
    </row>
    <row r="28" spans="1:23">
      <c r="A28">
        <v>27</v>
      </c>
      <c r="B28" s="309" t="s">
        <v>839</v>
      </c>
      <c r="C28" s="309" t="s">
        <v>839</v>
      </c>
      <c r="D28" s="309" t="s">
        <v>564</v>
      </c>
      <c r="E28" s="309" t="s">
        <v>565</v>
      </c>
      <c r="F28" s="309" t="s">
        <v>566</v>
      </c>
      <c r="G28" s="309"/>
      <c r="H28" s="309" t="s">
        <v>873</v>
      </c>
      <c r="I28" s="309" t="s">
        <v>929</v>
      </c>
      <c r="J28" s="309" t="s">
        <v>842</v>
      </c>
      <c r="K28" s="309" t="s">
        <v>765</v>
      </c>
      <c r="L28" s="309" t="s">
        <v>765</v>
      </c>
      <c r="M28" s="309" t="s">
        <v>766</v>
      </c>
      <c r="N28" s="309" t="s">
        <v>843</v>
      </c>
      <c r="O28" s="309" t="s">
        <v>844</v>
      </c>
      <c r="P28" s="309" t="s">
        <v>930</v>
      </c>
      <c r="Q28" s="309" t="s">
        <v>928</v>
      </c>
      <c r="R28" s="309" t="s">
        <v>268</v>
      </c>
      <c r="S28" s="309" t="s">
        <v>825</v>
      </c>
      <c r="T28" s="309" t="s">
        <v>825</v>
      </c>
      <c r="U28" s="309" t="s">
        <v>766</v>
      </c>
      <c r="V28" s="309" t="s">
        <v>843</v>
      </c>
      <c r="W28" s="309" t="s">
        <v>844</v>
      </c>
    </row>
    <row r="29" spans="1:23">
      <c r="A29">
        <v>28</v>
      </c>
      <c r="B29" s="309" t="s">
        <v>839</v>
      </c>
      <c r="C29" s="309" t="s">
        <v>839</v>
      </c>
      <c r="D29" s="309" t="s">
        <v>564</v>
      </c>
      <c r="E29" s="309" t="s">
        <v>565</v>
      </c>
      <c r="F29" s="309" t="s">
        <v>566</v>
      </c>
      <c r="G29" s="309"/>
      <c r="H29" s="309" t="s">
        <v>931</v>
      </c>
      <c r="I29" s="309" t="s">
        <v>932</v>
      </c>
      <c r="J29" s="309" t="s">
        <v>842</v>
      </c>
      <c r="K29" s="309" t="s">
        <v>765</v>
      </c>
      <c r="L29" s="309" t="s">
        <v>765</v>
      </c>
      <c r="M29" s="309" t="s">
        <v>766</v>
      </c>
      <c r="N29" s="309" t="s">
        <v>843</v>
      </c>
      <c r="O29" s="309" t="s">
        <v>844</v>
      </c>
      <c r="P29" s="309" t="s">
        <v>933</v>
      </c>
      <c r="Q29" s="309" t="s">
        <v>854</v>
      </c>
      <c r="R29" s="309" t="s">
        <v>268</v>
      </c>
      <c r="S29" s="309" t="s">
        <v>825</v>
      </c>
      <c r="T29" s="309" t="s">
        <v>825</v>
      </c>
      <c r="U29" s="309" t="s">
        <v>766</v>
      </c>
      <c r="V29" s="309" t="s">
        <v>843</v>
      </c>
      <c r="W29" s="309" t="s">
        <v>844</v>
      </c>
    </row>
    <row r="30" spans="1:23">
      <c r="A30">
        <v>29</v>
      </c>
      <c r="B30" s="309" t="s">
        <v>839</v>
      </c>
      <c r="C30" s="309" t="s">
        <v>839</v>
      </c>
      <c r="D30" s="309" t="s">
        <v>564</v>
      </c>
      <c r="E30" s="309" t="s">
        <v>565</v>
      </c>
      <c r="F30" s="309" t="s">
        <v>566</v>
      </c>
      <c r="G30" s="309"/>
      <c r="H30" s="309" t="s">
        <v>934</v>
      </c>
      <c r="I30" s="309" t="s">
        <v>935</v>
      </c>
      <c r="J30" s="309" t="s">
        <v>842</v>
      </c>
      <c r="K30" s="309" t="s">
        <v>765</v>
      </c>
      <c r="L30" s="309" t="s">
        <v>765</v>
      </c>
      <c r="M30" s="309" t="s">
        <v>766</v>
      </c>
      <c r="N30" s="309" t="s">
        <v>843</v>
      </c>
      <c r="O30" s="309" t="s">
        <v>844</v>
      </c>
      <c r="P30" s="309" t="s">
        <v>936</v>
      </c>
      <c r="Q30" s="309" t="s">
        <v>937</v>
      </c>
      <c r="R30" s="309" t="s">
        <v>268</v>
      </c>
      <c r="S30" s="309" t="s">
        <v>825</v>
      </c>
      <c r="T30" s="309" t="s">
        <v>825</v>
      </c>
      <c r="U30" s="309" t="s">
        <v>766</v>
      </c>
      <c r="V30" s="309" t="s">
        <v>843</v>
      </c>
      <c r="W30" s="309" t="s">
        <v>844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STOP_REASON">
    <tabColor indexed="47"/>
  </sheetPr>
  <dimension ref="A1:D3"/>
  <sheetViews>
    <sheetView workbookViewId="0"/>
  </sheetViews>
  <sheetFormatPr defaultRowHeight="11.25"/>
  <sheetData>
    <row r="1" spans="1:4">
      <c r="B1" s="309" t="s">
        <v>793</v>
      </c>
      <c r="C1" s="309" t="s">
        <v>794</v>
      </c>
      <c r="D1" s="309" t="s">
        <v>575</v>
      </c>
    </row>
    <row r="2" spans="1:4">
      <c r="A2">
        <v>1</v>
      </c>
      <c r="B2" s="309" t="s">
        <v>795</v>
      </c>
      <c r="C2" s="309" t="s">
        <v>292</v>
      </c>
      <c r="D2" s="309" t="s">
        <v>268</v>
      </c>
    </row>
    <row r="3" spans="1:4">
      <c r="A3">
        <v>2</v>
      </c>
      <c r="B3" s="309" t="s">
        <v>796</v>
      </c>
      <c r="C3" s="309" t="s">
        <v>291</v>
      </c>
      <c r="D3" s="309" t="s">
        <v>268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workbookViewId="0"/>
  </sheetViews>
  <sheetFormatPr defaultColWidth="9.140625" defaultRowHeight="11.25"/>
  <cols>
    <col min="1" max="16384" width="9.140625" style="2"/>
  </cols>
  <sheetData/>
  <phoneticPr fontId="1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291"/>
  <sheetViews>
    <sheetView showGridLines="0" zoomScaleNormal="100" workbookViewId="0"/>
  </sheetViews>
  <sheetFormatPr defaultColWidth="9.140625" defaultRowHeight="12.75"/>
  <cols>
    <col min="1" max="16384" width="9.140625" style="255"/>
  </cols>
  <sheetData>
    <row r="1" spans="1:1">
      <c r="A1" s="254">
        <f>IF(ИП!$AG$54="",1,0)</f>
        <v>0</v>
      </c>
    </row>
    <row r="2" spans="1:1">
      <c r="A2" s="254">
        <f>IF(ИП!$AP$54="",1,0)</f>
        <v>0</v>
      </c>
    </row>
    <row r="3" spans="1:1">
      <c r="A3" s="254">
        <f>IF(ИП!$AI$54="",1,0)</f>
        <v>0</v>
      </c>
    </row>
    <row r="4" spans="1:1">
      <c r="A4" s="254">
        <f>IF(ИП!$AG$61="",1,0)</f>
        <v>0</v>
      </c>
    </row>
    <row r="5" spans="1:1">
      <c r="A5" s="254">
        <f>IF(ИП!$AP$61="",1,0)</f>
        <v>0</v>
      </c>
    </row>
    <row r="6" spans="1:1">
      <c r="A6" s="254">
        <f>IF(ИП!$AI$61="",1,0)</f>
        <v>0</v>
      </c>
    </row>
    <row r="7" spans="1:1">
      <c r="A7" s="254">
        <f>IF(ИП!$AG$77="",1,0)</f>
        <v>0</v>
      </c>
    </row>
    <row r="8" spans="1:1">
      <c r="A8" s="254">
        <f>IF(ИП!$AP$77="",1,0)</f>
        <v>0</v>
      </c>
    </row>
    <row r="9" spans="1:1">
      <c r="A9" s="254">
        <f>IF(ИП!$AI$77="",1,0)</f>
        <v>0</v>
      </c>
    </row>
    <row r="10" spans="1:1">
      <c r="A10" s="254">
        <f>IF(ИП!$AG$113="",1,0)</f>
        <v>0</v>
      </c>
    </row>
    <row r="11" spans="1:1">
      <c r="A11" s="254">
        <f>IF(ИП!$AP$113="",1,0)</f>
        <v>0</v>
      </c>
    </row>
    <row r="12" spans="1:1">
      <c r="A12" s="254">
        <f>IF(ИП!$AI$113="",1,0)</f>
        <v>0</v>
      </c>
    </row>
    <row r="13" spans="1:1">
      <c r="A13" s="254">
        <f>IF(ИП!$AG$124="",1,0)</f>
        <v>0</v>
      </c>
    </row>
    <row r="14" spans="1:1">
      <c r="A14" s="254">
        <f>IF(ИП!$AP$124="",1,0)</f>
        <v>0</v>
      </c>
    </row>
    <row r="15" spans="1:1">
      <c r="A15" s="254">
        <f>IF(ИП!$AI$124="",1,0)</f>
        <v>0</v>
      </c>
    </row>
    <row r="16" spans="1:1">
      <c r="A16" s="254">
        <f>IF(ИП!$AG$135="",1,0)</f>
        <v>0</v>
      </c>
    </row>
    <row r="17" spans="1:1">
      <c r="A17" s="254">
        <f>IF(ИП!$AP$135="",1,0)</f>
        <v>0</v>
      </c>
    </row>
    <row r="18" spans="1:1">
      <c r="A18" s="254">
        <f>IF(ИП!$AI$136="",1,0)</f>
        <v>0</v>
      </c>
    </row>
    <row r="19" spans="1:1">
      <c r="A19" s="254">
        <f>IF(ИП!$AG$136="",1,0)</f>
        <v>0</v>
      </c>
    </row>
    <row r="20" spans="1:1">
      <c r="A20" s="254">
        <f>IF(ИП!$AP$136="",1,0)</f>
        <v>0</v>
      </c>
    </row>
    <row r="21" spans="1:1">
      <c r="A21" s="254">
        <f>IF(ИП!$AG$148="",1,0)</f>
        <v>0</v>
      </c>
    </row>
    <row r="22" spans="1:1">
      <c r="A22" s="254">
        <f>IF(ИП!$AP$148="",1,0)</f>
        <v>0</v>
      </c>
    </row>
    <row r="23" spans="1:1">
      <c r="A23" s="254">
        <f>IF(ИП!$AI$148="",1,0)</f>
        <v>0</v>
      </c>
    </row>
    <row r="24" spans="1:1">
      <c r="A24" s="254">
        <f>IF(ИП!$AG$166="",1,0)</f>
        <v>0</v>
      </c>
    </row>
    <row r="25" spans="1:1">
      <c r="A25" s="254">
        <f>IF(ИП!$AP$166="",1,0)</f>
        <v>0</v>
      </c>
    </row>
    <row r="26" spans="1:1">
      <c r="A26" s="254">
        <f>IF(ИП!$AI$166="",1,0)</f>
        <v>0</v>
      </c>
    </row>
    <row r="27" spans="1:1">
      <c r="A27" s="254">
        <f>IF(ИП!$AG$172="",1,0)</f>
        <v>0</v>
      </c>
    </row>
    <row r="28" spans="1:1">
      <c r="A28" s="254">
        <f>IF(ИП!$AP$172="",1,0)</f>
        <v>0</v>
      </c>
    </row>
    <row r="29" spans="1:1">
      <c r="A29" s="254">
        <f>IF(ИП!$AI$172="",1,0)</f>
        <v>0</v>
      </c>
    </row>
    <row r="30" spans="1:1">
      <c r="A30" s="254">
        <f>IF(ИП!$AG$304="",1,0)</f>
        <v>0</v>
      </c>
    </row>
    <row r="31" spans="1:1">
      <c r="A31" s="254">
        <f>IF(ИП!$AP$304="",1,0)</f>
        <v>0</v>
      </c>
    </row>
    <row r="32" spans="1:1">
      <c r="A32" s="254">
        <f>IF(ИП!$AI$304="",1,0)</f>
        <v>0</v>
      </c>
    </row>
    <row r="33" spans="1:1">
      <c r="A33" s="254">
        <f>IF(ИП!$AG$341="",1,0)</f>
        <v>0</v>
      </c>
    </row>
    <row r="34" spans="1:1">
      <c r="A34" s="254">
        <f>IF(ИП!$AP$341="",1,0)</f>
        <v>0</v>
      </c>
    </row>
    <row r="35" spans="1:1">
      <c r="A35" s="254">
        <f>IF(ИП!$AI$341="",1,0)</f>
        <v>0</v>
      </c>
    </row>
    <row r="36" spans="1:1">
      <c r="A36" s="254">
        <f>IF(ИП!$AG$496="",1,0)</f>
        <v>0</v>
      </c>
    </row>
    <row r="37" spans="1:1">
      <c r="A37" s="254">
        <f>IF(ИП!$AP$496="",1,0)</f>
        <v>0</v>
      </c>
    </row>
    <row r="38" spans="1:1">
      <c r="A38" s="254">
        <f>IF(ИП!$AI$496="",1,0)</f>
        <v>0</v>
      </c>
    </row>
    <row r="39" spans="1:1">
      <c r="A39" s="254">
        <f>IF(ИП!$AG$513="",1,0)</f>
        <v>0</v>
      </c>
    </row>
    <row r="40" spans="1:1">
      <c r="A40" s="254">
        <f>IF(ИП!$AP$513="",1,0)</f>
        <v>0</v>
      </c>
    </row>
    <row r="41" spans="1:1">
      <c r="A41" s="254">
        <f>IF(ИП!$AI$513="",1,0)</f>
        <v>0</v>
      </c>
    </row>
    <row r="42" spans="1:1">
      <c r="A42" s="254">
        <f>IF(ИП!$E$439="",1,0)</f>
        <v>0</v>
      </c>
    </row>
    <row r="43" spans="1:1">
      <c r="A43" s="254">
        <f>IF(ИП!$G$439="",1,0)</f>
        <v>0</v>
      </c>
    </row>
    <row r="44" spans="1:1">
      <c r="A44" s="254">
        <f>IF(ИП!$K$439="",1,0)</f>
        <v>0</v>
      </c>
    </row>
    <row r="45" spans="1:1">
      <c r="A45" s="254">
        <f>IF(ИП!$L$439="",1,0)</f>
        <v>0</v>
      </c>
    </row>
    <row r="46" spans="1:1">
      <c r="A46" s="254">
        <f>IF(ИП!$M$439="",1,0)</f>
        <v>0</v>
      </c>
    </row>
    <row r="47" spans="1:1">
      <c r="A47" s="254">
        <f>IF(ИП!$P$440="",1,0)</f>
        <v>0</v>
      </c>
    </row>
    <row r="48" spans="1:1">
      <c r="A48" s="254">
        <f>IF(ИП!$AG$441="",1,0)</f>
        <v>0</v>
      </c>
    </row>
    <row r="49" spans="1:1">
      <c r="A49" s="254">
        <f>IF(ИП!$AP$441="",1,0)</f>
        <v>0</v>
      </c>
    </row>
    <row r="50" spans="1:1">
      <c r="A50" s="254">
        <f>IF(ИП!$H$439="",1,0)</f>
        <v>0</v>
      </c>
    </row>
    <row r="51" spans="1:1">
      <c r="A51" s="254">
        <f>IF(ИП!$Q$440="",1,0)</f>
        <v>1</v>
      </c>
    </row>
    <row r="52" spans="1:1">
      <c r="A52" s="254">
        <f>IF(ИП!$AI$441="",1,0)</f>
        <v>0</v>
      </c>
    </row>
    <row r="53" spans="1:1">
      <c r="A53" s="254">
        <f>IF(ИП!$E$194="",1,0)</f>
        <v>0</v>
      </c>
    </row>
    <row r="54" spans="1:1">
      <c r="A54" s="254">
        <f>IF(ИП!$G$194="",1,0)</f>
        <v>0</v>
      </c>
    </row>
    <row r="55" spans="1:1">
      <c r="A55" s="254">
        <f>IF(ИП!$K$194="",1,0)</f>
        <v>0</v>
      </c>
    </row>
    <row r="56" spans="1:1">
      <c r="A56" s="254">
        <f>IF(ИП!$L$194="",1,0)</f>
        <v>0</v>
      </c>
    </row>
    <row r="57" spans="1:1">
      <c r="A57" s="254">
        <f>IF(ИП!$M$194="",1,0)</f>
        <v>0</v>
      </c>
    </row>
    <row r="58" spans="1:1">
      <c r="A58" s="254">
        <f>IF(ИП!$P$195="",1,0)</f>
        <v>0</v>
      </c>
    </row>
    <row r="59" spans="1:1">
      <c r="A59" s="254">
        <f>IF(ИП!$AG$196="",1,0)</f>
        <v>0</v>
      </c>
    </row>
    <row r="60" spans="1:1">
      <c r="A60" s="254">
        <f>IF(ИП!$AP$196="",1,0)</f>
        <v>0</v>
      </c>
    </row>
    <row r="61" spans="1:1">
      <c r="A61" s="254">
        <f>IF(ИП!$H$194="",1,0)</f>
        <v>0</v>
      </c>
    </row>
    <row r="62" spans="1:1">
      <c r="A62" s="254">
        <f>IF(ИП!$Q$195="",1,0)</f>
        <v>0</v>
      </c>
    </row>
    <row r="63" spans="1:1">
      <c r="A63" s="254">
        <f>IF(ИП!$AI$196="",1,0)</f>
        <v>0</v>
      </c>
    </row>
    <row r="64" spans="1:1">
      <c r="A64" s="254">
        <f>IF(ИП!$E$199="",1,0)</f>
        <v>0</v>
      </c>
    </row>
    <row r="65" spans="1:1">
      <c r="A65" s="254">
        <f>IF(ИП!$G$199="",1,0)</f>
        <v>0</v>
      </c>
    </row>
    <row r="66" spans="1:1">
      <c r="A66" s="254">
        <f>IF(ИП!$K$199="",1,0)</f>
        <v>0</v>
      </c>
    </row>
    <row r="67" spans="1:1">
      <c r="A67" s="254">
        <f>IF(ИП!$L$199="",1,0)</f>
        <v>0</v>
      </c>
    </row>
    <row r="68" spans="1:1">
      <c r="A68" s="254">
        <f>IF(ИП!$M$199="",1,0)</f>
        <v>0</v>
      </c>
    </row>
    <row r="69" spans="1:1">
      <c r="A69" s="254">
        <f>IF(ИП!$P$200="",1,0)</f>
        <v>0</v>
      </c>
    </row>
    <row r="70" spans="1:1">
      <c r="A70" s="254">
        <f>IF(ИП!$AG$201="",1,0)</f>
        <v>0</v>
      </c>
    </row>
    <row r="71" spans="1:1">
      <c r="A71" s="254">
        <f>IF(ИП!$AP$201="",1,0)</f>
        <v>0</v>
      </c>
    </row>
    <row r="72" spans="1:1">
      <c r="A72" s="254">
        <f>IF(ИП!$H$199="",1,0)</f>
        <v>0</v>
      </c>
    </row>
    <row r="73" spans="1:1">
      <c r="A73" s="254">
        <f>IF(ИП!$Q$200="",1,0)</f>
        <v>0</v>
      </c>
    </row>
    <row r="74" spans="1:1">
      <c r="A74" s="254">
        <f>IF(ИП!$AI$201="",1,0)</f>
        <v>0</v>
      </c>
    </row>
    <row r="75" spans="1:1">
      <c r="A75" s="254">
        <f>IF(ИП!$AG$202="",1,0)</f>
        <v>0</v>
      </c>
    </row>
    <row r="76" spans="1:1">
      <c r="A76" s="254">
        <f>IF(ИП!$AP$202="",1,0)</f>
        <v>0</v>
      </c>
    </row>
    <row r="77" spans="1:1">
      <c r="A77" s="254">
        <f>IF(ИП!$AI$202="",1,0)</f>
        <v>0</v>
      </c>
    </row>
    <row r="78" spans="1:1">
      <c r="A78" s="254">
        <f>IF(ИП!$AG$203="",1,0)</f>
        <v>0</v>
      </c>
    </row>
    <row r="79" spans="1:1">
      <c r="A79" s="254">
        <f>IF(ИП!$AP$203="",1,0)</f>
        <v>0</v>
      </c>
    </row>
    <row r="80" spans="1:1">
      <c r="A80" s="254">
        <f>IF(ИП!$AI$203="",1,0)</f>
        <v>0</v>
      </c>
    </row>
    <row r="81" spans="1:1">
      <c r="A81" s="254">
        <f>IF(ИП!$E$444="",1,0)</f>
        <v>0</v>
      </c>
    </row>
    <row r="82" spans="1:1">
      <c r="A82" s="254">
        <f>IF(ИП!$G$444="",1,0)</f>
        <v>0</v>
      </c>
    </row>
    <row r="83" spans="1:1">
      <c r="A83" s="254">
        <f>IF(ИП!$K$444="",1,0)</f>
        <v>0</v>
      </c>
    </row>
    <row r="84" spans="1:1">
      <c r="A84" s="254">
        <f>IF(ИП!$L$444="",1,0)</f>
        <v>0</v>
      </c>
    </row>
    <row r="85" spans="1:1">
      <c r="A85" s="254">
        <f>IF(ИП!$M$444="",1,0)</f>
        <v>0</v>
      </c>
    </row>
    <row r="86" spans="1:1">
      <c r="A86" s="254">
        <f>IF(ИП!$P$445="",1,0)</f>
        <v>0</v>
      </c>
    </row>
    <row r="87" spans="1:1">
      <c r="A87" s="254">
        <f>IF(ИП!$AG$446="",1,0)</f>
        <v>0</v>
      </c>
    </row>
    <row r="88" spans="1:1">
      <c r="A88" s="254">
        <f>IF(ИП!$AP$446="",1,0)</f>
        <v>0</v>
      </c>
    </row>
    <row r="89" spans="1:1">
      <c r="A89" s="254">
        <f>IF(ИП!$H$444="",1,0)</f>
        <v>0</v>
      </c>
    </row>
    <row r="90" spans="1:1">
      <c r="A90" s="254">
        <f>IF(ИП!$Q$445="",1,0)</f>
        <v>0</v>
      </c>
    </row>
    <row r="91" spans="1:1">
      <c r="A91" s="254">
        <f>IF(ИП!$AI$446="",1,0)</f>
        <v>0</v>
      </c>
    </row>
    <row r="92" spans="1:1">
      <c r="A92" s="254">
        <f>IF(ИП!$E$206="",1,0)</f>
        <v>0</v>
      </c>
    </row>
    <row r="93" spans="1:1">
      <c r="A93" s="254">
        <f>IF(ИП!$G$206="",1,0)</f>
        <v>0</v>
      </c>
    </row>
    <row r="94" spans="1:1">
      <c r="A94" s="254">
        <f>IF(ИП!$K$206="",1,0)</f>
        <v>0</v>
      </c>
    </row>
    <row r="95" spans="1:1">
      <c r="A95" s="254">
        <f>IF(ИП!$L$206="",1,0)</f>
        <v>0</v>
      </c>
    </row>
    <row r="96" spans="1:1">
      <c r="A96" s="254">
        <f>IF(ИП!$M$206="",1,0)</f>
        <v>0</v>
      </c>
    </row>
    <row r="97" spans="1:1">
      <c r="A97" s="254">
        <f>IF(ИП!$P$207="",1,0)</f>
        <v>0</v>
      </c>
    </row>
    <row r="98" spans="1:1">
      <c r="A98" s="254">
        <f>IF(ИП!$AG$208="",1,0)</f>
        <v>0</v>
      </c>
    </row>
    <row r="99" spans="1:1">
      <c r="A99" s="254">
        <f>IF(ИП!$AP$208="",1,0)</f>
        <v>0</v>
      </c>
    </row>
    <row r="100" spans="1:1">
      <c r="A100" s="254">
        <f>IF(ИП!$H$206="",1,0)</f>
        <v>0</v>
      </c>
    </row>
    <row r="101" spans="1:1">
      <c r="A101" s="254">
        <f>IF(ИП!$Q$207="",1,0)</f>
        <v>0</v>
      </c>
    </row>
    <row r="102" spans="1:1">
      <c r="A102" s="254">
        <f>IF(ИП!$AI$208="",1,0)</f>
        <v>0</v>
      </c>
    </row>
    <row r="103" spans="1:1">
      <c r="A103" s="254">
        <f>IF(ИП!$E$211="",1,0)</f>
        <v>0</v>
      </c>
    </row>
    <row r="104" spans="1:1">
      <c r="A104" s="254">
        <f>IF(ИП!$G$211="",1,0)</f>
        <v>0</v>
      </c>
    </row>
    <row r="105" spans="1:1">
      <c r="A105" s="254">
        <f>IF(ИП!$K$211="",1,0)</f>
        <v>0</v>
      </c>
    </row>
    <row r="106" spans="1:1">
      <c r="A106" s="254">
        <f>IF(ИП!$L$211="",1,0)</f>
        <v>0</v>
      </c>
    </row>
    <row r="107" spans="1:1">
      <c r="A107" s="254">
        <f>IF(ИП!$M$211="",1,0)</f>
        <v>0</v>
      </c>
    </row>
    <row r="108" spans="1:1">
      <c r="A108" s="254">
        <f>IF(ИП!$P$212="",1,0)</f>
        <v>0</v>
      </c>
    </row>
    <row r="109" spans="1:1">
      <c r="A109" s="254">
        <f>IF(ИП!$AG$213="",1,0)</f>
        <v>0</v>
      </c>
    </row>
    <row r="110" spans="1:1">
      <c r="A110" s="254">
        <f>IF(ИП!$AP$213="",1,0)</f>
        <v>0</v>
      </c>
    </row>
    <row r="111" spans="1:1">
      <c r="A111" s="254">
        <f>IF(ИП!$H$211="",1,0)</f>
        <v>0</v>
      </c>
    </row>
    <row r="112" spans="1:1">
      <c r="A112" s="254">
        <f>IF(ИП!$Q$212="",1,0)</f>
        <v>0</v>
      </c>
    </row>
    <row r="113" spans="1:1">
      <c r="A113" s="254">
        <f>IF(ИП!$AI$213="",1,0)</f>
        <v>0</v>
      </c>
    </row>
    <row r="114" spans="1:1">
      <c r="A114" s="254">
        <f>IF(ИП!$E$216="",1,0)</f>
        <v>0</v>
      </c>
    </row>
    <row r="115" spans="1:1">
      <c r="A115" s="254">
        <f>IF(ИП!$G$216="",1,0)</f>
        <v>0</v>
      </c>
    </row>
    <row r="116" spans="1:1">
      <c r="A116" s="254">
        <f>IF(ИП!$K$216="",1,0)</f>
        <v>0</v>
      </c>
    </row>
    <row r="117" spans="1:1">
      <c r="A117" s="254">
        <f>IF(ИП!$L$216="",1,0)</f>
        <v>0</v>
      </c>
    </row>
    <row r="118" spans="1:1">
      <c r="A118" s="254">
        <f>IF(ИП!$M$216="",1,0)</f>
        <v>0</v>
      </c>
    </row>
    <row r="119" spans="1:1">
      <c r="A119" s="254">
        <f>IF(ИП!$P$217="",1,0)</f>
        <v>0</v>
      </c>
    </row>
    <row r="120" spans="1:1">
      <c r="A120" s="254">
        <f>IF(ИП!$AG$218="",1,0)</f>
        <v>0</v>
      </c>
    </row>
    <row r="121" spans="1:1">
      <c r="A121" s="254">
        <f>IF(ИП!$AP$218="",1,0)</f>
        <v>0</v>
      </c>
    </row>
    <row r="122" spans="1:1">
      <c r="A122" s="254">
        <f>IF(ИП!$H$216="",1,0)</f>
        <v>0</v>
      </c>
    </row>
    <row r="123" spans="1:1">
      <c r="A123" s="254">
        <f>IF(ИП!$Q$217="",1,0)</f>
        <v>0</v>
      </c>
    </row>
    <row r="124" spans="1:1">
      <c r="A124" s="254">
        <f>IF(ИП!$AI$218="",1,0)</f>
        <v>0</v>
      </c>
    </row>
    <row r="125" spans="1:1">
      <c r="A125" s="254">
        <f>IF(ИП!$E$221="",1,0)</f>
        <v>0</v>
      </c>
    </row>
    <row r="126" spans="1:1">
      <c r="A126" s="254">
        <f>IF(ИП!$G$221="",1,0)</f>
        <v>0</v>
      </c>
    </row>
    <row r="127" spans="1:1">
      <c r="A127" s="254">
        <f>IF(ИП!$K$221="",1,0)</f>
        <v>0</v>
      </c>
    </row>
    <row r="128" spans="1:1">
      <c r="A128" s="254">
        <f>IF(ИП!$L$221="",1,0)</f>
        <v>0</v>
      </c>
    </row>
    <row r="129" spans="1:1">
      <c r="A129" s="254">
        <f>IF(ИП!$M$221="",1,0)</f>
        <v>0</v>
      </c>
    </row>
    <row r="130" spans="1:1">
      <c r="A130" s="254">
        <f>IF(ИП!$P$222="",1,0)</f>
        <v>0</v>
      </c>
    </row>
    <row r="131" spans="1:1">
      <c r="A131" s="254">
        <f>IF(ИП!$AG$223="",1,0)</f>
        <v>0</v>
      </c>
    </row>
    <row r="132" spans="1:1">
      <c r="A132" s="254">
        <f>IF(ИП!$AP$223="",1,0)</f>
        <v>0</v>
      </c>
    </row>
    <row r="133" spans="1:1">
      <c r="A133" s="254">
        <f>IF(ИП!$H$221="",1,0)</f>
        <v>0</v>
      </c>
    </row>
    <row r="134" spans="1:1">
      <c r="A134" s="254">
        <f>IF(ИП!$Q$222="",1,0)</f>
        <v>0</v>
      </c>
    </row>
    <row r="135" spans="1:1">
      <c r="A135" s="254">
        <f>IF(ИП!$AI$223="",1,0)</f>
        <v>0</v>
      </c>
    </row>
    <row r="136" spans="1:1">
      <c r="A136" s="254">
        <f>IF(ИП!$E$227="",1,0)</f>
        <v>0</v>
      </c>
    </row>
    <row r="137" spans="1:1">
      <c r="A137" s="254">
        <f>IF(ИП!$G$227="",1,0)</f>
        <v>0</v>
      </c>
    </row>
    <row r="138" spans="1:1">
      <c r="A138" s="254">
        <f>IF(ИП!$K$227="",1,0)</f>
        <v>0</v>
      </c>
    </row>
    <row r="139" spans="1:1">
      <c r="A139" s="254">
        <f>IF(ИП!$L$227="",1,0)</f>
        <v>0</v>
      </c>
    </row>
    <row r="140" spans="1:1">
      <c r="A140" s="254">
        <f>IF(ИП!$M$227="",1,0)</f>
        <v>0</v>
      </c>
    </row>
    <row r="141" spans="1:1">
      <c r="A141" s="254">
        <f>IF(ИП!$P$228="",1,0)</f>
        <v>0</v>
      </c>
    </row>
    <row r="142" spans="1:1">
      <c r="A142" s="254">
        <f>IF(ИП!$AG$229="",1,0)</f>
        <v>0</v>
      </c>
    </row>
    <row r="143" spans="1:1">
      <c r="A143" s="254">
        <f>IF(ИП!$AP$229="",1,0)</f>
        <v>0</v>
      </c>
    </row>
    <row r="144" spans="1:1">
      <c r="A144" s="254">
        <f>IF(ИП!$H$227="",1,0)</f>
        <v>0</v>
      </c>
    </row>
    <row r="145" spans="1:1">
      <c r="A145" s="254">
        <f>IF(ИП!$Q$228="",1,0)</f>
        <v>0</v>
      </c>
    </row>
    <row r="146" spans="1:1">
      <c r="A146" s="254">
        <f>IF(ИП!$AI$229="",1,0)</f>
        <v>0</v>
      </c>
    </row>
    <row r="147" spans="1:1">
      <c r="A147" s="254">
        <f>IF(ИП!$AG$224="",1,0)</f>
        <v>0</v>
      </c>
    </row>
    <row r="148" spans="1:1">
      <c r="A148" s="254">
        <f>IF(ИП!$AP$224="",1,0)</f>
        <v>0</v>
      </c>
    </row>
    <row r="149" spans="1:1">
      <c r="A149" s="254">
        <f>IF(ИП!$AI$224="",1,0)</f>
        <v>0</v>
      </c>
    </row>
    <row r="150" spans="1:1">
      <c r="A150" s="254">
        <f>IF(ИП!$E$449="",1,0)</f>
        <v>0</v>
      </c>
    </row>
    <row r="151" spans="1:1">
      <c r="A151" s="254">
        <f>IF(ИП!$G$449="",1,0)</f>
        <v>0</v>
      </c>
    </row>
    <row r="152" spans="1:1">
      <c r="A152" s="254">
        <f>IF(ИП!$K$449="",1,0)</f>
        <v>0</v>
      </c>
    </row>
    <row r="153" spans="1:1">
      <c r="A153" s="254">
        <f>IF(ИП!$L$449="",1,0)</f>
        <v>0</v>
      </c>
    </row>
    <row r="154" spans="1:1">
      <c r="A154" s="254">
        <f>IF(ИП!$M$449="",1,0)</f>
        <v>0</v>
      </c>
    </row>
    <row r="155" spans="1:1">
      <c r="A155" s="254">
        <f>IF(ИП!$P$450="",1,0)</f>
        <v>0</v>
      </c>
    </row>
    <row r="156" spans="1:1">
      <c r="A156" s="254">
        <f>IF(ИП!$AG$451="",1,0)</f>
        <v>0</v>
      </c>
    </row>
    <row r="157" spans="1:1">
      <c r="A157" s="254">
        <f>IF(ИП!$AP$451="",1,0)</f>
        <v>0</v>
      </c>
    </row>
    <row r="158" spans="1:1">
      <c r="A158" s="254">
        <f>IF(ИП!$H$449="",1,0)</f>
        <v>0</v>
      </c>
    </row>
    <row r="159" spans="1:1">
      <c r="A159" s="254">
        <f>IF(ИП!$Q$450="",1,0)</f>
        <v>0</v>
      </c>
    </row>
    <row r="160" spans="1:1">
      <c r="A160" s="254">
        <f>IF(ИП!$AI$451="",1,0)</f>
        <v>0</v>
      </c>
    </row>
    <row r="161" spans="1:1">
      <c r="A161" s="254">
        <f>IF(ИП!$E$454="",1,0)</f>
        <v>0</v>
      </c>
    </row>
    <row r="162" spans="1:1">
      <c r="A162" s="254">
        <f>IF(ИП!$G$454="",1,0)</f>
        <v>0</v>
      </c>
    </row>
    <row r="163" spans="1:1">
      <c r="A163" s="254">
        <f>IF(ИП!$K$454="",1,0)</f>
        <v>0</v>
      </c>
    </row>
    <row r="164" spans="1:1">
      <c r="A164" s="254">
        <f>IF(ИП!$L$454="",1,0)</f>
        <v>0</v>
      </c>
    </row>
    <row r="165" spans="1:1">
      <c r="A165" s="254">
        <f>IF(ИП!$M$454="",1,0)</f>
        <v>0</v>
      </c>
    </row>
    <row r="166" spans="1:1">
      <c r="A166" s="254">
        <f>IF(ИП!$P$455="",1,0)</f>
        <v>0</v>
      </c>
    </row>
    <row r="167" spans="1:1">
      <c r="A167" s="254">
        <f>IF(ИП!$AG$456="",1,0)</f>
        <v>0</v>
      </c>
    </row>
    <row r="168" spans="1:1">
      <c r="A168" s="254">
        <f>IF(ИП!$AP$456="",1,0)</f>
        <v>0</v>
      </c>
    </row>
    <row r="169" spans="1:1">
      <c r="A169" s="254">
        <f>IF(ИП!$H$454="",1,0)</f>
        <v>0</v>
      </c>
    </row>
    <row r="170" spans="1:1">
      <c r="A170" s="254">
        <f>IF(ИП!$Q$455="",1,0)</f>
        <v>1</v>
      </c>
    </row>
    <row r="171" spans="1:1">
      <c r="A171" s="254">
        <f>IF(ИП!$AI$456="",1,0)</f>
        <v>0</v>
      </c>
    </row>
    <row r="172" spans="1:1">
      <c r="A172" s="254">
        <f>IF(ИП!$AG$457="",1,0)</f>
        <v>0</v>
      </c>
    </row>
    <row r="173" spans="1:1">
      <c r="A173" s="254">
        <f>IF(ИП!$AP$457="",1,0)</f>
        <v>0</v>
      </c>
    </row>
    <row r="174" spans="1:1">
      <c r="A174" s="254">
        <f>IF(ИП!$AI$457="",1,0)</f>
        <v>0</v>
      </c>
    </row>
    <row r="175" spans="1:1">
      <c r="A175" s="254">
        <f>IF(ИП!$E$232="",1,0)</f>
        <v>0</v>
      </c>
    </row>
    <row r="176" spans="1:1">
      <c r="A176" s="254">
        <f>IF(ИП!$G$232="",1,0)</f>
        <v>0</v>
      </c>
    </row>
    <row r="177" spans="1:1">
      <c r="A177" s="254">
        <f>IF(ИП!$K$232="",1,0)</f>
        <v>0</v>
      </c>
    </row>
    <row r="178" spans="1:1">
      <c r="A178" s="254">
        <f>IF(ИП!$L$232="",1,0)</f>
        <v>0</v>
      </c>
    </row>
    <row r="179" spans="1:1">
      <c r="A179" s="254">
        <f>IF(ИП!$M$232="",1,0)</f>
        <v>0</v>
      </c>
    </row>
    <row r="180" spans="1:1">
      <c r="A180" s="254">
        <f>IF(ИП!$P$233="",1,0)</f>
        <v>0</v>
      </c>
    </row>
    <row r="181" spans="1:1">
      <c r="A181" s="254">
        <f>IF(ИП!$AG$234="",1,0)</f>
        <v>0</v>
      </c>
    </row>
    <row r="182" spans="1:1">
      <c r="A182" s="254">
        <f>IF(ИП!$AP$234="",1,0)</f>
        <v>0</v>
      </c>
    </row>
    <row r="183" spans="1:1">
      <c r="A183" s="254">
        <f>IF(ИП!$H$232="",1,0)</f>
        <v>0</v>
      </c>
    </row>
    <row r="184" spans="1:1">
      <c r="A184" s="254">
        <f>IF(ИП!$Q$233="",1,0)</f>
        <v>0</v>
      </c>
    </row>
    <row r="185" spans="1:1">
      <c r="A185" s="254">
        <f>IF(ИП!$AI$234="",1,0)</f>
        <v>0</v>
      </c>
    </row>
    <row r="186" spans="1:1">
      <c r="A186" s="254">
        <f>IF(ИП!$E$237="",1,0)</f>
        <v>0</v>
      </c>
    </row>
    <row r="187" spans="1:1">
      <c r="A187" s="254">
        <f>IF(ИП!$G$237="",1,0)</f>
        <v>0</v>
      </c>
    </row>
    <row r="188" spans="1:1">
      <c r="A188" s="254">
        <f>IF(ИП!$K$237="",1,0)</f>
        <v>0</v>
      </c>
    </row>
    <row r="189" spans="1:1">
      <c r="A189" s="254">
        <f>IF(ИП!$L$237="",1,0)</f>
        <v>0</v>
      </c>
    </row>
    <row r="190" spans="1:1">
      <c r="A190" s="254">
        <f>IF(ИП!$M$237="",1,0)</f>
        <v>0</v>
      </c>
    </row>
    <row r="191" spans="1:1">
      <c r="A191" s="254">
        <f>IF(ИП!$P$238="",1,0)</f>
        <v>0</v>
      </c>
    </row>
    <row r="192" spans="1:1">
      <c r="A192" s="254">
        <f>IF(ИП!$AG$239="",1,0)</f>
        <v>0</v>
      </c>
    </row>
    <row r="193" spans="1:1">
      <c r="A193" s="254">
        <f>IF(ИП!$AP$239="",1,0)</f>
        <v>0</v>
      </c>
    </row>
    <row r="194" spans="1:1">
      <c r="A194" s="254">
        <f>IF(ИП!$H$237="",1,0)</f>
        <v>0</v>
      </c>
    </row>
    <row r="195" spans="1:1">
      <c r="A195" s="254">
        <f>IF(ИП!$Q$238="",1,0)</f>
        <v>0</v>
      </c>
    </row>
    <row r="196" spans="1:1">
      <c r="A196" s="254">
        <f>IF(ИП!$AI$239="",1,0)</f>
        <v>0</v>
      </c>
    </row>
    <row r="197" spans="1:1">
      <c r="A197" s="254">
        <f>IF(ИП!$E$243="",1,0)</f>
        <v>0</v>
      </c>
    </row>
    <row r="198" spans="1:1">
      <c r="A198" s="254">
        <f>IF(ИП!$G$243="",1,0)</f>
        <v>0</v>
      </c>
    </row>
    <row r="199" spans="1:1">
      <c r="A199" s="254">
        <f>IF(ИП!$K$243="",1,0)</f>
        <v>0</v>
      </c>
    </row>
    <row r="200" spans="1:1">
      <c r="A200" s="254">
        <f>IF(ИП!$L$243="",1,0)</f>
        <v>0</v>
      </c>
    </row>
    <row r="201" spans="1:1">
      <c r="A201" s="254">
        <f>IF(ИП!$M$243="",1,0)</f>
        <v>0</v>
      </c>
    </row>
    <row r="202" spans="1:1">
      <c r="A202" s="254">
        <f>IF(ИП!$P$244="",1,0)</f>
        <v>0</v>
      </c>
    </row>
    <row r="203" spans="1:1">
      <c r="A203" s="254">
        <f>IF(ИП!$AG$245="",1,0)</f>
        <v>0</v>
      </c>
    </row>
    <row r="204" spans="1:1">
      <c r="A204" s="254">
        <f>IF(ИП!$AP$245="",1,0)</f>
        <v>0</v>
      </c>
    </row>
    <row r="205" spans="1:1">
      <c r="A205" s="254">
        <f>IF(ИП!$H$243="",1,0)</f>
        <v>0</v>
      </c>
    </row>
    <row r="206" spans="1:1">
      <c r="A206" s="254">
        <f>IF(ИП!$Q$244="",1,0)</f>
        <v>0</v>
      </c>
    </row>
    <row r="207" spans="1:1">
      <c r="A207" s="254">
        <f>IF(ИП!$AI$245="",1,0)</f>
        <v>0</v>
      </c>
    </row>
    <row r="208" spans="1:1">
      <c r="A208" s="254">
        <f>IF(ИП!$AG$240="",1,0)</f>
        <v>0</v>
      </c>
    </row>
    <row r="209" spans="1:1">
      <c r="A209" s="254">
        <f>IF(ИП!$AP$240="",1,0)</f>
        <v>0</v>
      </c>
    </row>
    <row r="210" spans="1:1">
      <c r="A210" s="254">
        <f>IF(ИП!$AI$240="",1,0)</f>
        <v>0</v>
      </c>
    </row>
    <row r="211" spans="1:1">
      <c r="A211" s="254">
        <f>IF(ИП!$AG$246="",1,0)</f>
        <v>0</v>
      </c>
    </row>
    <row r="212" spans="1:1">
      <c r="A212" s="254">
        <f>IF(ИП!$AP$246="",1,0)</f>
        <v>0</v>
      </c>
    </row>
    <row r="213" spans="1:1">
      <c r="A213" s="254">
        <f>IF(ИП!$AI$246="",1,0)</f>
        <v>0</v>
      </c>
    </row>
    <row r="214" spans="1:1">
      <c r="A214" s="254">
        <f>IF(ИП!$E$249="",1,0)</f>
        <v>0</v>
      </c>
    </row>
    <row r="215" spans="1:1">
      <c r="A215" s="254">
        <f>IF(ИП!$G$249="",1,0)</f>
        <v>0</v>
      </c>
    </row>
    <row r="216" spans="1:1">
      <c r="A216" s="254">
        <f>IF(ИП!$K$249="",1,0)</f>
        <v>0</v>
      </c>
    </row>
    <row r="217" spans="1:1">
      <c r="A217" s="254">
        <f>IF(ИП!$L$249="",1,0)</f>
        <v>0</v>
      </c>
    </row>
    <row r="218" spans="1:1">
      <c r="A218" s="254">
        <f>IF(ИП!$M$249="",1,0)</f>
        <v>0</v>
      </c>
    </row>
    <row r="219" spans="1:1">
      <c r="A219" s="254">
        <f>IF(ИП!$P$250="",1,0)</f>
        <v>0</v>
      </c>
    </row>
    <row r="220" spans="1:1">
      <c r="A220" s="254">
        <f>IF(ИП!$AG$251="",1,0)</f>
        <v>0</v>
      </c>
    </row>
    <row r="221" spans="1:1">
      <c r="A221" s="254">
        <f>IF(ИП!$AP$251="",1,0)</f>
        <v>0</v>
      </c>
    </row>
    <row r="222" spans="1:1">
      <c r="A222" s="254">
        <f>IF(ИП!$H$249="",1,0)</f>
        <v>0</v>
      </c>
    </row>
    <row r="223" spans="1:1">
      <c r="A223" s="254">
        <f>IF(ИП!$Q$250="",1,0)</f>
        <v>0</v>
      </c>
    </row>
    <row r="224" spans="1:1">
      <c r="A224" s="254">
        <f>IF(ИП!$AI$251="",1,0)</f>
        <v>0</v>
      </c>
    </row>
    <row r="225" spans="1:1">
      <c r="A225" s="254">
        <f>IF(ИП!$AG$252="",1,0)</f>
        <v>0</v>
      </c>
    </row>
    <row r="226" spans="1:1">
      <c r="A226" s="254">
        <f>IF(ИП!$AP$252="",1,0)</f>
        <v>0</v>
      </c>
    </row>
    <row r="227" spans="1:1">
      <c r="A227" s="254">
        <f>IF(ИП!$AI$252="",1,0)</f>
        <v>0</v>
      </c>
    </row>
    <row r="228" spans="1:1">
      <c r="A228" s="254">
        <f>IF(ИП!$E$255="",1,0)</f>
        <v>0</v>
      </c>
    </row>
    <row r="229" spans="1:1">
      <c r="A229" s="254">
        <f>IF(ИП!$G$255="",1,0)</f>
        <v>0</v>
      </c>
    </row>
    <row r="230" spans="1:1">
      <c r="A230" s="254">
        <f>IF(ИП!$K$255="",1,0)</f>
        <v>0</v>
      </c>
    </row>
    <row r="231" spans="1:1">
      <c r="A231" s="254">
        <f>IF(ИП!$L$255="",1,0)</f>
        <v>0</v>
      </c>
    </row>
    <row r="232" spans="1:1">
      <c r="A232" s="254">
        <f>IF(ИП!$M$255="",1,0)</f>
        <v>0</v>
      </c>
    </row>
    <row r="233" spans="1:1">
      <c r="A233" s="254">
        <f>IF(ИП!$P$256="",1,0)</f>
        <v>0</v>
      </c>
    </row>
    <row r="234" spans="1:1">
      <c r="A234" s="254">
        <f>IF(ИП!$AG$257="",1,0)</f>
        <v>0</v>
      </c>
    </row>
    <row r="235" spans="1:1">
      <c r="A235" s="254">
        <f>IF(ИП!$AP$257="",1,0)</f>
        <v>0</v>
      </c>
    </row>
    <row r="236" spans="1:1">
      <c r="A236" s="254">
        <f>IF(ИП!$H$255="",1,0)</f>
        <v>0</v>
      </c>
    </row>
    <row r="237" spans="1:1">
      <c r="A237" s="254">
        <f>IF(ИП!$Q$256="",1,0)</f>
        <v>0</v>
      </c>
    </row>
    <row r="238" spans="1:1">
      <c r="A238" s="254">
        <f>IF(ИП!$AI$257="",1,0)</f>
        <v>0</v>
      </c>
    </row>
    <row r="239" spans="1:1">
      <c r="A239" s="254">
        <f>IF(ИП!$AG$258="",1,0)</f>
        <v>0</v>
      </c>
    </row>
    <row r="240" spans="1:1">
      <c r="A240" s="254">
        <f>IF(ИП!$AP$258="",1,0)</f>
        <v>0</v>
      </c>
    </row>
    <row r="241" spans="1:1">
      <c r="A241" s="254">
        <f>IF(ИП!$AI$258="",1,0)</f>
        <v>0</v>
      </c>
    </row>
    <row r="242" spans="1:1">
      <c r="A242" s="254">
        <f>IF(ИП!$AG$259="",1,0)</f>
        <v>0</v>
      </c>
    </row>
    <row r="243" spans="1:1">
      <c r="A243" s="254">
        <f>IF(ИП!$AP$259="",1,0)</f>
        <v>0</v>
      </c>
    </row>
    <row r="244" spans="1:1">
      <c r="A244" s="254">
        <f>IF(ИП!$AI$259="",1,0)</f>
        <v>0</v>
      </c>
    </row>
    <row r="245" spans="1:1">
      <c r="A245" s="254">
        <f>IF(ИП!$E$262="",1,0)</f>
        <v>0</v>
      </c>
    </row>
    <row r="246" spans="1:1">
      <c r="A246" s="254">
        <f>IF(ИП!$G$262="",1,0)</f>
        <v>0</v>
      </c>
    </row>
    <row r="247" spans="1:1">
      <c r="A247" s="254">
        <f>IF(ИП!$K$262="",1,0)</f>
        <v>0</v>
      </c>
    </row>
    <row r="248" spans="1:1">
      <c r="A248" s="254">
        <f>IF(ИП!$L$262="",1,0)</f>
        <v>0</v>
      </c>
    </row>
    <row r="249" spans="1:1">
      <c r="A249" s="254">
        <f>IF(ИП!$M$262="",1,0)</f>
        <v>0</v>
      </c>
    </row>
    <row r="250" spans="1:1">
      <c r="A250" s="254">
        <f>IF(ИП!$P$263="",1,0)</f>
        <v>0</v>
      </c>
    </row>
    <row r="251" spans="1:1">
      <c r="A251" s="254">
        <f>IF(ИП!$AG$264="",1,0)</f>
        <v>0</v>
      </c>
    </row>
    <row r="252" spans="1:1">
      <c r="A252" s="254">
        <f>IF(ИП!$AP$264="",1,0)</f>
        <v>0</v>
      </c>
    </row>
    <row r="253" spans="1:1">
      <c r="A253" s="254">
        <f>IF(ИП!$H$262="",1,0)</f>
        <v>0</v>
      </c>
    </row>
    <row r="254" spans="1:1">
      <c r="A254" s="254">
        <f>IF(ИП!$Q$263="",1,0)</f>
        <v>0</v>
      </c>
    </row>
    <row r="255" spans="1:1">
      <c r="A255" s="254">
        <f>IF(ИП!$AI$264="",1,0)</f>
        <v>0</v>
      </c>
    </row>
    <row r="256" spans="1:1">
      <c r="A256" s="254">
        <f>IF(ИП!$E$267="",1,0)</f>
        <v>0</v>
      </c>
    </row>
    <row r="257" spans="1:1">
      <c r="A257" s="254">
        <f>IF(ИП!$G$267="",1,0)</f>
        <v>0</v>
      </c>
    </row>
    <row r="258" spans="1:1">
      <c r="A258" s="254">
        <f>IF(ИП!$K$267="",1,0)</f>
        <v>0</v>
      </c>
    </row>
    <row r="259" spans="1:1">
      <c r="A259" s="254">
        <f>IF(ИП!$L$267="",1,0)</f>
        <v>0</v>
      </c>
    </row>
    <row r="260" spans="1:1">
      <c r="A260" s="254">
        <f>IF(ИП!$M$267="",1,0)</f>
        <v>0</v>
      </c>
    </row>
    <row r="261" spans="1:1">
      <c r="A261" s="254">
        <f>IF(ИП!$P$268="",1,0)</f>
        <v>0</v>
      </c>
    </row>
    <row r="262" spans="1:1">
      <c r="A262" s="254">
        <f>IF(ИП!$AG$269="",1,0)</f>
        <v>0</v>
      </c>
    </row>
    <row r="263" spans="1:1">
      <c r="A263" s="254">
        <f>IF(ИП!$AP$269="",1,0)</f>
        <v>0</v>
      </c>
    </row>
    <row r="264" spans="1:1">
      <c r="A264" s="254">
        <f>IF(ИП!$H$267="",1,0)</f>
        <v>0</v>
      </c>
    </row>
    <row r="265" spans="1:1">
      <c r="A265" s="254">
        <f>IF(ИП!$Q$268="",1,0)</f>
        <v>0</v>
      </c>
    </row>
    <row r="266" spans="1:1">
      <c r="A266" s="254">
        <f>IF(ИП!$AI$269="",1,0)</f>
        <v>0</v>
      </c>
    </row>
    <row r="267" spans="1:1">
      <c r="A267" s="254">
        <f>IF(ИП!$E$516="",1,0)</f>
        <v>0</v>
      </c>
    </row>
    <row r="268" spans="1:1">
      <c r="A268" s="254">
        <f>IF(ИП!$G$516="",1,0)</f>
        <v>0</v>
      </c>
    </row>
    <row r="269" spans="1:1">
      <c r="A269" s="254">
        <f>IF(ИП!$K$516="",1,0)</f>
        <v>0</v>
      </c>
    </row>
    <row r="270" spans="1:1">
      <c r="A270" s="254">
        <f>IF(ИП!$L$516="",1,0)</f>
        <v>0</v>
      </c>
    </row>
    <row r="271" spans="1:1">
      <c r="A271" s="254">
        <f>IF(ИП!$M$516="",1,0)</f>
        <v>0</v>
      </c>
    </row>
    <row r="272" spans="1:1">
      <c r="A272" s="254">
        <f>IF(ИП!$P$517="",1,0)</f>
        <v>0</v>
      </c>
    </row>
    <row r="273" spans="1:1">
      <c r="A273" s="254">
        <f>IF(ИП!$AG$518="",1,0)</f>
        <v>0</v>
      </c>
    </row>
    <row r="274" spans="1:1">
      <c r="A274" s="254">
        <f>IF(ИП!$AP$518="",1,0)</f>
        <v>0</v>
      </c>
    </row>
    <row r="275" spans="1:1">
      <c r="A275" s="254">
        <f>IF(ИП!$H$516="",1,0)</f>
        <v>0</v>
      </c>
    </row>
    <row r="276" spans="1:1">
      <c r="A276" s="254">
        <f>IF(ИП!$Q$517="",1,0)</f>
        <v>1</v>
      </c>
    </row>
    <row r="277" spans="1:1">
      <c r="A277" s="254">
        <f>IF(ИП!$AI$518="",1,0)</f>
        <v>0</v>
      </c>
    </row>
    <row r="278" spans="1:1">
      <c r="A278" s="254">
        <f>IF(ИП!$E$272="",1,0)</f>
        <v>0</v>
      </c>
    </row>
    <row r="279" spans="1:1">
      <c r="A279" s="254">
        <f>IF(ИП!$G$272="",1,0)</f>
        <v>0</v>
      </c>
    </row>
    <row r="280" spans="1:1">
      <c r="A280" s="254">
        <f>IF(ИП!$K$272="",1,0)</f>
        <v>0</v>
      </c>
    </row>
    <row r="281" spans="1:1">
      <c r="A281" s="254">
        <f>IF(ИП!$L$272="",1,0)</f>
        <v>0</v>
      </c>
    </row>
    <row r="282" spans="1:1">
      <c r="A282" s="254">
        <f>IF(ИП!$M$272="",1,0)</f>
        <v>0</v>
      </c>
    </row>
    <row r="283" spans="1:1">
      <c r="A283" s="254">
        <f>IF(ИП!$P$273="",1,0)</f>
        <v>0</v>
      </c>
    </row>
    <row r="284" spans="1:1">
      <c r="A284" s="254">
        <f>IF(ИП!$AG$274="",1,0)</f>
        <v>0</v>
      </c>
    </row>
    <row r="285" spans="1:1">
      <c r="A285" s="254">
        <f>IF(ИП!$AP$274="",1,0)</f>
        <v>0</v>
      </c>
    </row>
    <row r="286" spans="1:1">
      <c r="A286" s="254">
        <f>IF(ИП!$H$272="",1,0)</f>
        <v>0</v>
      </c>
    </row>
    <row r="287" spans="1:1">
      <c r="A287" s="254">
        <f>IF(ИП!$Q$273="",1,0)</f>
        <v>0</v>
      </c>
    </row>
    <row r="288" spans="1:1">
      <c r="A288" s="254">
        <f>IF(ИП!$AI$274="",1,0)</f>
        <v>0</v>
      </c>
    </row>
    <row r="289" spans="1:1">
      <c r="A289" s="254">
        <f>IF(ИП!$AG$275="",1,0)</f>
        <v>0</v>
      </c>
    </row>
    <row r="290" spans="1:1">
      <c r="A290" s="254">
        <f>IF(ИП!$AP$275="",1,0)</f>
        <v>0</v>
      </c>
    </row>
    <row r="291" spans="1:1">
      <c r="A291" s="254">
        <f>IF(ИП!$AI$275="",1,0)</f>
        <v>0</v>
      </c>
    </row>
  </sheetData>
  <sheetProtection formatColumns="0" formatRows="0"/>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cols>
    <col min="1" max="16384" width="9.140625" style="2"/>
  </cols>
  <sheetData/>
  <sheetProtection formatColumns="0" formatRows="0"/>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177</vt:i4>
      </vt:variant>
    </vt:vector>
  </HeadingPairs>
  <TitlesOfParts>
    <vt:vector size="183" baseType="lpstr">
      <vt:lpstr>Инструкция</vt:lpstr>
      <vt:lpstr>Титульный</vt:lpstr>
      <vt:lpstr>Территории ИП</vt:lpstr>
      <vt:lpstr>ИП</vt:lpstr>
      <vt:lpstr>Комментарии</vt:lpstr>
      <vt:lpstr>Проверка</vt:lpstr>
      <vt:lpstr>add_01_1</vt:lpstr>
      <vt:lpstr>add_01_2</vt:lpstr>
      <vt:lpstr>add_01_3</vt:lpstr>
      <vt:lpstr>add_02_1</vt:lpstr>
      <vt:lpstr>add_com</vt:lpstr>
      <vt:lpstr>all_year_list</vt:lpstr>
      <vt:lpstr>begin_year_list</vt:lpstr>
      <vt:lpstr>change_ip</vt:lpstr>
      <vt:lpstr>change_url</vt:lpstr>
      <vt:lpstr>CheckBC_ws_01</vt:lpstr>
      <vt:lpstr>chkGetUpdatesValue</vt:lpstr>
      <vt:lpstr>chkNoUpdatesValue</vt:lpstr>
      <vt:lpstr>code</vt:lpstr>
      <vt:lpstr>concession</vt:lpstr>
      <vt:lpstr>date_end</vt:lpstr>
      <vt:lpstr>date_start</vt:lpstr>
      <vt:lpstr>decision_date</vt:lpstr>
      <vt:lpstr>decision_name</vt:lpstr>
      <vt:lpstr>decision_nmbr</vt:lpstr>
      <vt:lpstr>decision_type</vt:lpstr>
      <vt:lpstr>decision_url</vt:lpstr>
      <vt:lpstr>decision_url_actual</vt:lpstr>
      <vt:lpstr>et_com</vt:lpstr>
      <vt:lpstr>et_ListComm</vt:lpstr>
      <vt:lpstr>et_mr_list</vt:lpstr>
      <vt:lpstr>et_ws_01_ifin</vt:lpstr>
      <vt:lpstr>et_ws_01_ifin_lock</vt:lpstr>
      <vt:lpstr>et_ws_01_m</vt:lpstr>
      <vt:lpstr>et_ws_01_m_lock</vt:lpstr>
      <vt:lpstr>et_ws_01_obj</vt:lpstr>
      <vt:lpstr>et_ws_01_obj_lock</vt:lpstr>
      <vt:lpstr>et_ws_02_1</vt:lpstr>
      <vt:lpstr>fil_name</vt:lpstr>
      <vt:lpstr>FirstLine</vt:lpstr>
      <vt:lpstr>flag_ip</vt:lpstr>
      <vt:lpstr>god</vt:lpstr>
      <vt:lpstr>group_list</vt:lpstr>
      <vt:lpstr>inn</vt:lpstr>
      <vt:lpstr>Instr_1</vt:lpstr>
      <vt:lpstr>Instr_2</vt:lpstr>
      <vt:lpstr>Instr_3</vt:lpstr>
      <vt:lpstr>Instr_4</vt:lpstr>
      <vt:lpstr>Instr_5</vt:lpstr>
      <vt:lpstr>Instr_6</vt:lpstr>
      <vt:lpstr>Instr_7</vt:lpstr>
      <vt:lpstr>Instr_8</vt:lpstr>
      <vt:lpstr>instr_hyp1</vt:lpstr>
      <vt:lpstr>instr_hyp5</vt:lpstr>
      <vt:lpstr>ip_cost</vt:lpstr>
      <vt:lpstr>ip_list</vt:lpstr>
      <vt:lpstr>ip_name</vt:lpstr>
      <vt:lpstr>ist_fin_list</vt:lpstr>
      <vt:lpstr>IstFin_Range</vt:lpstr>
      <vt:lpstr>kpp</vt:lpstr>
      <vt:lpstr>LIST_MR_MO_OKTMO</vt:lpstr>
      <vt:lpstr>logical</vt:lpstr>
      <vt:lpstr>mo_col_02</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MO_LIST_3</vt:lpstr>
      <vt:lpstr>MO_LIST_4</vt:lpstr>
      <vt:lpstr>MO_LIST_5</vt:lpstr>
      <vt:lpstr>MO_LIST_6</vt:lpstr>
      <vt:lpstr>MO_LIST_7</vt:lpstr>
      <vt:lpstr>MO_LIST_8</vt:lpstr>
      <vt:lpstr>MO_LIST_9</vt:lpstr>
      <vt:lpstr>MONTH</vt:lpstr>
      <vt:lpstr>month_list</vt:lpstr>
      <vt:lpstr>mr_col_02</vt:lpstr>
      <vt:lpstr>MR_LIST</vt:lpstr>
      <vt:lpstr>nds</vt:lpstr>
      <vt:lpstr>nvv</vt:lpstr>
      <vt:lpstr>nvv_cost</vt:lpstr>
      <vt:lpstr>oktmo_col_02</vt:lpstr>
      <vt:lpstr>OKTMO_TYPE_LIST</vt:lpstr>
      <vt:lpstr>org</vt:lpstr>
      <vt:lpstr>Org_Address</vt:lpstr>
      <vt:lpstr>org_form</vt:lpstr>
      <vt:lpstr>Org_otv_lico</vt:lpstr>
      <vt:lpstr>pDel_Comm</vt:lpstr>
      <vt:lpstr>period</vt:lpstr>
      <vt:lpstr>plan_version</vt:lpstr>
      <vt:lpstr>podgroup_1_list</vt:lpstr>
      <vt:lpstr>podgroup_3_list</vt:lpstr>
      <vt:lpstr>podgroup_5_list</vt:lpstr>
      <vt:lpstr>quality</vt:lpstr>
      <vt:lpstr>REESTR_CNCSN_RANGE</vt:lpstr>
      <vt:lpstr>REESTR_IP_RANGE</vt:lpstr>
      <vt:lpstr>REESTR_IP_STOP_REASON</vt:lpstr>
      <vt:lpstr>REESTR_MR_MO_OKTMO_RANGE</vt:lpstr>
      <vt:lpstr>REESTR_OBJECT_RANGE</vt:lpstr>
      <vt:lpstr>REGION</vt:lpstr>
      <vt:lpstr>region_name</vt:lpstr>
      <vt:lpstr>rst_org_id_ip</vt:lpstr>
      <vt:lpstr>rst_org_id_org</vt:lpstr>
      <vt:lpstr>spr_ip_end_list</vt:lpstr>
      <vt:lpstr>spr_ip_type_list</vt:lpstr>
      <vt:lpstr>spr_ip_type_list_change</vt:lpstr>
      <vt:lpstr>spr_ks</vt:lpstr>
      <vt:lpstr>spr_pok_kach</vt:lpstr>
      <vt:lpstr>spr_type</vt:lpstr>
      <vt:lpstr>spr_type_report</vt:lpstr>
      <vt:lpstr>status_ip</vt:lpstr>
      <vt:lpstr>stop_description</vt:lpstr>
      <vt:lpstr>stop_reason</vt:lpstr>
      <vt:lpstr>stop_url</vt:lpstr>
      <vt:lpstr>type_template</vt:lpstr>
      <vt:lpstr>UpdStatus</vt:lpstr>
      <vt:lpstr>vdet</vt:lpstr>
      <vt:lpstr>version</vt:lpstr>
      <vt:lpstr>ws_01_at_length_cncsn</vt:lpstr>
      <vt:lpstr>ws_01_at_length_event</vt:lpstr>
      <vt:lpstr>ws_01_at_length_object</vt:lpstr>
      <vt:lpstr>ws_01_col_0_d</vt:lpstr>
      <vt:lpstr>ws_01_col_0_p</vt:lpstr>
      <vt:lpstr>ws_01_col_0_up</vt:lpstr>
      <vt:lpstr>ws_01_col_1_d</vt:lpstr>
      <vt:lpstr>ws_01_col_1_p</vt:lpstr>
      <vt:lpstr>ws_01_col_1_up</vt:lpstr>
      <vt:lpstr>ws_01_col_2_d</vt:lpstr>
      <vt:lpstr>ws_01_col_2_p</vt:lpstr>
      <vt:lpstr>ws_01_col_2_up</vt:lpstr>
      <vt:lpstr>ws_01_col_3_d</vt:lpstr>
      <vt:lpstr>ws_01_col_3_p</vt:lpstr>
      <vt:lpstr>ws_01_col_3_up</vt:lpstr>
      <vt:lpstr>ws_01_col_4_d</vt:lpstr>
      <vt:lpstr>ws_01_col_4_p</vt:lpstr>
      <vt:lpstr>ws_01_col_4_up</vt:lpstr>
      <vt:lpstr>ws_01_col_add_event</vt:lpstr>
      <vt:lpstr>ws_01_col_add_ifin</vt:lpstr>
      <vt:lpstr>ws_01_col_add_obj</vt:lpstr>
      <vt:lpstr>ws_01_col_all_d</vt:lpstr>
      <vt:lpstr>ws_01_col_all_p</vt:lpstr>
      <vt:lpstr>ws_01_col_all_up</vt:lpstr>
      <vt:lpstr>ws_01_col_change</vt:lpstr>
      <vt:lpstr>ws_01_col_cncsn</vt:lpstr>
      <vt:lpstr>ws_01_col_cncsn_ok</vt:lpstr>
      <vt:lpstr>ws_01_col_comp_value</vt:lpstr>
      <vt:lpstr>ws_01_col_comp_value_ks</vt:lpstr>
      <vt:lpstr>ws_01_col_del_event</vt:lpstr>
      <vt:lpstr>ws_01_col_del_ifin</vt:lpstr>
      <vt:lpstr>ws_01_col_del_obj</vt:lpstr>
      <vt:lpstr>ws_01_col_last_d</vt:lpstr>
      <vt:lpstr>ws_01_col_last_p</vt:lpstr>
      <vt:lpstr>ws_01_col_last_p_copy</vt:lpstr>
      <vt:lpstr>ws_01_col_last_up</vt:lpstr>
      <vt:lpstr>ws_01_col_nvv</vt:lpstr>
      <vt:lpstr>ws_01_col_obj_1</vt:lpstr>
      <vt:lpstr>ws_01_col_obj_lgl_id</vt:lpstr>
      <vt:lpstr>ws_01_col_obj_name</vt:lpstr>
      <vt:lpstr>ws_01_col_oktmo</vt:lpstr>
      <vt:lpstr>ws_01_col_past</vt:lpstr>
      <vt:lpstr>ws_01_col_past_fact</vt:lpstr>
      <vt:lpstr>ws_01_fill</vt:lpstr>
      <vt:lpstr>ws_01_group_column</vt:lpstr>
      <vt:lpstr>ws_01_planyear_column</vt:lpstr>
      <vt:lpstr>ws_01_row_all_01</vt:lpstr>
      <vt:lpstr>ws_01_row_all_02</vt:lpstr>
      <vt:lpstr>ws_01_row_all_03</vt:lpstr>
      <vt:lpstr>ws_01_row_all_cncsn</vt:lpstr>
      <vt:lpstr>ws_01_row_all_ip</vt:lpstr>
      <vt:lpstr>ws_01_row_end</vt:lpstr>
      <vt:lpstr>ws_01_row_start</vt:lpstr>
      <vt:lpstr>ws_02_col_search_data</vt:lpstr>
      <vt:lpstr>ws_02_col_ter_del</vt:lpstr>
      <vt:lpstr>ws_02_fill_flag</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Контроль за использованием инвестиционных ресурсов, включаемых в регулируемые государством цены (тарифы) в сфере теплоснабжения за 2020 год</dc:title>
  <dc:subject>Контроль за использованием инвестиционных ресурсов, включаемых в регулируемые государством цены (тарифы) в сфере теплоснабжения за 2020 год</dc:subject>
  <dc:creator>--</dc:creator>
  <cp:lastModifiedBy>Орлов Вячеслав Сергеевич</cp:lastModifiedBy>
  <cp:lastPrinted>2015-06-22T12:32:49Z</cp:lastPrinted>
  <dcterms:created xsi:type="dcterms:W3CDTF">2004-05-21T07:18:45Z</dcterms:created>
  <dcterms:modified xsi:type="dcterms:W3CDTF">2021-10-13T05:36:34Z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INV.WARM.2020YEAR</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1.1</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REGU</vt:lpwstr>
  </property>
  <property fmtid="{D5CDD505-2E9C-101B-9397-08002B2CF9AE}" pid="18" name="TypePlanning">
    <vt:lpwstr>PLAN</vt:lpwstr>
  </property>
  <property fmtid="{D5CDD505-2E9C-101B-9397-08002B2CF9AE}" pid="19" name="ProtectBook">
    <vt:i4>0</vt:i4>
  </property>
</Properties>
</file>